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esilda Abear\Desktop\Winter 2024\Entrep\"/>
    </mc:Choice>
  </mc:AlternateContent>
  <xr:revisionPtr revIDLastSave="0" documentId="8_{382FB3CF-4231-46F0-ADC7-C5377A27EF7B}" xr6:coauthVersionLast="47" xr6:coauthVersionMax="47" xr10:uidLastSave="{00000000-0000-0000-0000-000000000000}"/>
  <bookViews>
    <workbookView xWindow="-108" yWindow="-108" windowWidth="23256" windowHeight="12456" firstSheet="3" activeTab="7" xr2:uid="{B44B3249-ADCF-CB44-8C1E-181EBA6D7EDD}"/>
  </bookViews>
  <sheets>
    <sheet name="Start Up Costs " sheetId="10" r:id="rId1"/>
    <sheet name="Income Statement Year 1 " sheetId="1" r:id="rId2"/>
    <sheet name="Income Statement Year 2 " sheetId="2" r:id="rId3"/>
    <sheet name="Income Statement Year 3" sheetId="3" r:id="rId4"/>
    <sheet name="Cash Flow Year 1" sheetId="5" r:id="rId5"/>
    <sheet name="Cash Flow Year 2 " sheetId="4" r:id="rId6"/>
    <sheet name="Cash Flow Year 3" sheetId="6" r:id="rId7"/>
    <sheet name="Balance Sheet " sheetId="7" r:id="rId8"/>
    <sheet name="Worksheet1" sheetId="11" r:id="rId9"/>
    <sheet name="Worksheet2" sheetId="33" r:id="rId10"/>
    <sheet name="Worksheet3" sheetId="3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7" l="1"/>
  <c r="G30" i="7"/>
  <c r="G13" i="7"/>
  <c r="G35" i="7"/>
  <c r="G37" i="7" s="1"/>
  <c r="N3" i="4"/>
  <c r="E25" i="36"/>
  <c r="H25" i="36" s="1"/>
  <c r="K25" i="36" s="1"/>
  <c r="E23" i="36"/>
  <c r="H23" i="36" s="1"/>
  <c r="K23" i="36" s="1"/>
  <c r="E22" i="36"/>
  <c r="H22" i="36" s="1"/>
  <c r="K22" i="36" s="1"/>
  <c r="E21" i="36"/>
  <c r="E20" i="36"/>
  <c r="H20" i="36" s="1"/>
  <c r="K20" i="36" s="1"/>
  <c r="E19" i="36"/>
  <c r="E17" i="36"/>
  <c r="H17" i="36" s="1"/>
  <c r="K17" i="36" s="1"/>
  <c r="E16" i="36"/>
  <c r="F15" i="36"/>
  <c r="E6" i="36" s="1"/>
  <c r="M26" i="36"/>
  <c r="C26" i="36"/>
  <c r="B26" i="36"/>
  <c r="K19" i="36"/>
  <c r="H19" i="36"/>
  <c r="H18" i="36"/>
  <c r="K18" i="36" s="1"/>
  <c r="H14" i="36"/>
  <c r="N14" i="36" s="1"/>
  <c r="I13" i="36"/>
  <c r="O13" i="36" s="1"/>
  <c r="I12" i="36"/>
  <c r="O12" i="36" s="1"/>
  <c r="H11" i="36"/>
  <c r="N11" i="36" s="1"/>
  <c r="I10" i="36"/>
  <c r="O10" i="36" s="1"/>
  <c r="H9" i="36"/>
  <c r="N9" i="36" s="1"/>
  <c r="H7" i="36"/>
  <c r="N7" i="36" s="1"/>
  <c r="E35" i="7"/>
  <c r="E37" i="7" s="1"/>
  <c r="E20" i="7"/>
  <c r="H18" i="33"/>
  <c r="K18" i="33" s="1"/>
  <c r="H22" i="33"/>
  <c r="H23" i="33"/>
  <c r="K23" i="33" s="1"/>
  <c r="H11" i="33"/>
  <c r="N11" i="33" s="1"/>
  <c r="H9" i="33"/>
  <c r="N9" i="33" s="1"/>
  <c r="H7" i="33"/>
  <c r="F8" i="33"/>
  <c r="I8" i="33" s="1"/>
  <c r="O8" i="33" s="1"/>
  <c r="E6" i="33"/>
  <c r="E25" i="33"/>
  <c r="H25" i="33" s="1"/>
  <c r="E24" i="33"/>
  <c r="H24" i="33" s="1"/>
  <c r="K24" i="33" s="1"/>
  <c r="E23" i="33"/>
  <c r="E22" i="33"/>
  <c r="E21" i="33"/>
  <c r="H21" i="33" s="1"/>
  <c r="E20" i="33"/>
  <c r="E19" i="33"/>
  <c r="H19" i="33" s="1"/>
  <c r="E17" i="33"/>
  <c r="H17" i="33" s="1"/>
  <c r="E16" i="33"/>
  <c r="F6" i="33" s="1"/>
  <c r="F26" i="33" s="1"/>
  <c r="F15" i="33"/>
  <c r="C26" i="33" s="1"/>
  <c r="M26" i="33"/>
  <c r="H14" i="33"/>
  <c r="N14" i="33" s="1"/>
  <c r="I13" i="33"/>
  <c r="I12" i="33"/>
  <c r="O12" i="33" s="1"/>
  <c r="I10" i="33"/>
  <c r="O10" i="33" s="1"/>
  <c r="N7" i="33"/>
  <c r="C20" i="7"/>
  <c r="E30" i="7"/>
  <c r="C30" i="7"/>
  <c r="C35" i="7"/>
  <c r="C37" i="7" s="1"/>
  <c r="E13" i="7"/>
  <c r="C13" i="7"/>
  <c r="E17" i="11"/>
  <c r="H18" i="11"/>
  <c r="K18" i="11" s="1"/>
  <c r="E19" i="11"/>
  <c r="E25" i="11"/>
  <c r="B41" i="11"/>
  <c r="O12" i="11"/>
  <c r="H14" i="11"/>
  <c r="N14" i="11" s="1"/>
  <c r="I13" i="11"/>
  <c r="O13" i="11" s="1"/>
  <c r="H11" i="11"/>
  <c r="N11" i="11" s="1"/>
  <c r="I12" i="11"/>
  <c r="I10" i="11"/>
  <c r="O10" i="11" s="1"/>
  <c r="I8" i="11"/>
  <c r="O8" i="11" s="1"/>
  <c r="H9" i="11"/>
  <c r="N9" i="11" s="1"/>
  <c r="H7" i="11"/>
  <c r="N7" i="11" s="1"/>
  <c r="B25" i="11"/>
  <c r="B23" i="11"/>
  <c r="B22" i="11"/>
  <c r="H22" i="11" s="1"/>
  <c r="B21" i="11"/>
  <c r="H21" i="11" s="1"/>
  <c r="B20" i="11"/>
  <c r="H20" i="11" s="1"/>
  <c r="B19" i="11"/>
  <c r="B17" i="11"/>
  <c r="H17" i="11" s="1"/>
  <c r="B16" i="11"/>
  <c r="H16" i="11" s="1"/>
  <c r="B51" i="11"/>
  <c r="B46" i="11"/>
  <c r="B47" i="11"/>
  <c r="B48" i="11"/>
  <c r="B49" i="11"/>
  <c r="B45" i="11"/>
  <c r="C15" i="11"/>
  <c r="I15" i="11" s="1"/>
  <c r="B44" i="11"/>
  <c r="Q29" i="6"/>
  <c r="Q28" i="6"/>
  <c r="Q29" i="4"/>
  <c r="Q28" i="4"/>
  <c r="N24" i="3"/>
  <c r="E24" i="36" s="1"/>
  <c r="F8" i="36" s="1"/>
  <c r="I8" i="36" s="1"/>
  <c r="G38" i="10"/>
  <c r="G35" i="10"/>
  <c r="N23" i="3"/>
  <c r="N25" i="2"/>
  <c r="N24" i="2"/>
  <c r="N24" i="1"/>
  <c r="E24" i="11" s="1"/>
  <c r="H24" i="11" s="1"/>
  <c r="E33" i="10"/>
  <c r="M26" i="11"/>
  <c r="Q29" i="5"/>
  <c r="Q28" i="5"/>
  <c r="N25" i="1"/>
  <c r="N23" i="2"/>
  <c r="H6" i="33" l="1"/>
  <c r="H16" i="33"/>
  <c r="K16" i="33" s="1"/>
  <c r="K20" i="33"/>
  <c r="H20" i="33"/>
  <c r="K22" i="33"/>
  <c r="F6" i="36"/>
  <c r="H16" i="36"/>
  <c r="K16" i="36" s="1"/>
  <c r="G22" i="7"/>
  <c r="E22" i="7"/>
  <c r="E39" i="7"/>
  <c r="G39" i="7"/>
  <c r="C22" i="7"/>
  <c r="H24" i="36"/>
  <c r="K24" i="36" s="1"/>
  <c r="C28" i="36"/>
  <c r="E26" i="36"/>
  <c r="O8" i="36"/>
  <c r="O26" i="36" s="1"/>
  <c r="I15" i="36"/>
  <c r="I26" i="36" s="1"/>
  <c r="L15" i="36"/>
  <c r="L26" i="36" s="1"/>
  <c r="H21" i="36"/>
  <c r="K21" i="36" s="1"/>
  <c r="K21" i="33"/>
  <c r="K25" i="33"/>
  <c r="K17" i="33"/>
  <c r="K19" i="33"/>
  <c r="E26" i="33"/>
  <c r="L15" i="33"/>
  <c r="L26" i="33" s="1"/>
  <c r="L28" i="33" s="1"/>
  <c r="B26" i="33"/>
  <c r="C28" i="33" s="1"/>
  <c r="O13" i="33"/>
  <c r="O26" i="33" s="1"/>
  <c r="I15" i="33"/>
  <c r="I26" i="33" s="1"/>
  <c r="C39" i="7"/>
  <c r="F6" i="11"/>
  <c r="C26" i="11"/>
  <c r="H19" i="11"/>
  <c r="K19" i="11" s="1"/>
  <c r="H25" i="11"/>
  <c r="K21" i="11"/>
  <c r="K22" i="11"/>
  <c r="H23" i="11"/>
  <c r="K23" i="11" s="1"/>
  <c r="B6" i="11"/>
  <c r="K24" i="11"/>
  <c r="K25" i="11"/>
  <c r="K17" i="11"/>
  <c r="K20" i="11"/>
  <c r="K16" i="11"/>
  <c r="I26" i="11"/>
  <c r="L15" i="11"/>
  <c r="L26" i="11" s="1"/>
  <c r="L28" i="11" s="1"/>
  <c r="B50" i="11"/>
  <c r="F26" i="11"/>
  <c r="B43" i="11"/>
  <c r="E26" i="11"/>
  <c r="O26" i="11"/>
  <c r="N23" i="1"/>
  <c r="Q27" i="6"/>
  <c r="Q26" i="6"/>
  <c r="Q25" i="6"/>
  <c r="Q24" i="6"/>
  <c r="Q27" i="4"/>
  <c r="Q26" i="4"/>
  <c r="Q25" i="4"/>
  <c r="Q24" i="4"/>
  <c r="P37" i="6"/>
  <c r="O37" i="6"/>
  <c r="N37" i="6"/>
  <c r="M37" i="6"/>
  <c r="L37" i="6"/>
  <c r="K37" i="6"/>
  <c r="J37" i="6"/>
  <c r="I37" i="6"/>
  <c r="H37" i="6"/>
  <c r="G37" i="6"/>
  <c r="F37" i="6"/>
  <c r="E37" i="6"/>
  <c r="Q36" i="6"/>
  <c r="Q35" i="6"/>
  <c r="P34" i="6"/>
  <c r="O34" i="6"/>
  <c r="N34" i="6"/>
  <c r="M34" i="6"/>
  <c r="L34" i="6"/>
  <c r="K34" i="6"/>
  <c r="J34" i="6"/>
  <c r="I34" i="6"/>
  <c r="H34" i="6"/>
  <c r="G34" i="6"/>
  <c r="F34" i="6"/>
  <c r="E34" i="6"/>
  <c r="Q33" i="6"/>
  <c r="Q32" i="6"/>
  <c r="P37" i="4"/>
  <c r="O37" i="4"/>
  <c r="N37" i="4"/>
  <c r="M37" i="4"/>
  <c r="L37" i="4"/>
  <c r="K37" i="4"/>
  <c r="J37" i="4"/>
  <c r="I37" i="4"/>
  <c r="H37" i="4"/>
  <c r="G37" i="4"/>
  <c r="F37" i="4"/>
  <c r="E37" i="4"/>
  <c r="Q36" i="4"/>
  <c r="Q35" i="4"/>
  <c r="P34" i="4"/>
  <c r="O34" i="4"/>
  <c r="N34" i="4"/>
  <c r="M34" i="4"/>
  <c r="L34" i="4"/>
  <c r="K34" i="4"/>
  <c r="J34" i="4"/>
  <c r="I34" i="4"/>
  <c r="H34" i="4"/>
  <c r="G34" i="4"/>
  <c r="F34" i="4"/>
  <c r="E34" i="4"/>
  <c r="Q33" i="4"/>
  <c r="Q32" i="4"/>
  <c r="Q36" i="5"/>
  <c r="Q35" i="5"/>
  <c r="Q33" i="5"/>
  <c r="Q32" i="5"/>
  <c r="E34" i="5"/>
  <c r="N19" i="1"/>
  <c r="N22" i="1"/>
  <c r="P19" i="6"/>
  <c r="M12" i="3" s="1"/>
  <c r="O19" i="6"/>
  <c r="L12" i="3" s="1"/>
  <c r="N19" i="6"/>
  <c r="K12" i="3" s="1"/>
  <c r="M19" i="6"/>
  <c r="J12" i="3" s="1"/>
  <c r="L19" i="6"/>
  <c r="I12" i="3" s="1"/>
  <c r="K19" i="6"/>
  <c r="H12" i="3" s="1"/>
  <c r="J19" i="6"/>
  <c r="G12" i="3" s="1"/>
  <c r="I19" i="6"/>
  <c r="F12" i="3" s="1"/>
  <c r="H19" i="6"/>
  <c r="E12" i="3" s="1"/>
  <c r="G19" i="6"/>
  <c r="D12" i="3" s="1"/>
  <c r="F19" i="6"/>
  <c r="C12" i="3" s="1"/>
  <c r="E19" i="6"/>
  <c r="B12" i="3" s="1"/>
  <c r="P18" i="6"/>
  <c r="M11" i="3" s="1"/>
  <c r="O18" i="6"/>
  <c r="L11" i="3" s="1"/>
  <c r="N18" i="6"/>
  <c r="K11" i="3" s="1"/>
  <c r="M18" i="6"/>
  <c r="J11" i="3" s="1"/>
  <c r="L18" i="6"/>
  <c r="I11" i="3" s="1"/>
  <c r="K18" i="6"/>
  <c r="H11" i="3" s="1"/>
  <c r="J18" i="6"/>
  <c r="G11" i="3" s="1"/>
  <c r="I18" i="6"/>
  <c r="F11" i="3" s="1"/>
  <c r="H18" i="6"/>
  <c r="E11" i="3" s="1"/>
  <c r="G18" i="6"/>
  <c r="D11" i="3" s="1"/>
  <c r="F18" i="6"/>
  <c r="C11" i="3" s="1"/>
  <c r="E18" i="6"/>
  <c r="B11" i="3" s="1"/>
  <c r="P17" i="6"/>
  <c r="M10" i="3" s="1"/>
  <c r="O17" i="6"/>
  <c r="L10" i="3" s="1"/>
  <c r="N17" i="6"/>
  <c r="K10" i="3" s="1"/>
  <c r="M17" i="6"/>
  <c r="J10" i="3" s="1"/>
  <c r="L17" i="6"/>
  <c r="I10" i="3" s="1"/>
  <c r="K17" i="6"/>
  <c r="H10" i="3" s="1"/>
  <c r="J17" i="6"/>
  <c r="G10" i="3" s="1"/>
  <c r="I17" i="6"/>
  <c r="F10" i="3" s="1"/>
  <c r="H17" i="6"/>
  <c r="E10" i="3" s="1"/>
  <c r="G17" i="6"/>
  <c r="D10" i="3" s="1"/>
  <c r="F17" i="6"/>
  <c r="C10" i="3" s="1"/>
  <c r="E17" i="6"/>
  <c r="B10" i="3" s="1"/>
  <c r="P16" i="6"/>
  <c r="M9" i="3" s="1"/>
  <c r="O16" i="6"/>
  <c r="L9" i="3" s="1"/>
  <c r="N16" i="6"/>
  <c r="K9" i="3" s="1"/>
  <c r="M16" i="6"/>
  <c r="J9" i="3" s="1"/>
  <c r="L16" i="6"/>
  <c r="I9" i="3" s="1"/>
  <c r="K16" i="6"/>
  <c r="H9" i="3" s="1"/>
  <c r="J16" i="6"/>
  <c r="G9" i="3" s="1"/>
  <c r="I16" i="6"/>
  <c r="F9" i="3" s="1"/>
  <c r="H16" i="6"/>
  <c r="E9" i="3" s="1"/>
  <c r="G16" i="6"/>
  <c r="D9" i="3" s="1"/>
  <c r="F16" i="6"/>
  <c r="C9" i="3" s="1"/>
  <c r="E16" i="6"/>
  <c r="B9" i="3" s="1"/>
  <c r="P15" i="6"/>
  <c r="M8" i="3" s="1"/>
  <c r="O15" i="6"/>
  <c r="N15" i="6"/>
  <c r="K8" i="3" s="1"/>
  <c r="M15" i="6"/>
  <c r="J8" i="3" s="1"/>
  <c r="L15" i="6"/>
  <c r="I8" i="3" s="1"/>
  <c r="K15" i="6"/>
  <c r="H8" i="3" s="1"/>
  <c r="J15" i="6"/>
  <c r="G8" i="3" s="1"/>
  <c r="I15" i="6"/>
  <c r="F8" i="3" s="1"/>
  <c r="H15" i="6"/>
  <c r="E8" i="3" s="1"/>
  <c r="G15" i="6"/>
  <c r="D8" i="3" s="1"/>
  <c r="F15" i="6"/>
  <c r="C8" i="3" s="1"/>
  <c r="E15" i="6"/>
  <c r="B8" i="3" s="1"/>
  <c r="P14" i="6"/>
  <c r="M7" i="3" s="1"/>
  <c r="O14" i="6"/>
  <c r="L7" i="3" s="1"/>
  <c r="N14" i="6"/>
  <c r="M14" i="6"/>
  <c r="L14" i="6"/>
  <c r="K14" i="6"/>
  <c r="H7" i="3" s="1"/>
  <c r="J14" i="6"/>
  <c r="G7" i="3" s="1"/>
  <c r="I14" i="6"/>
  <c r="F7" i="3" s="1"/>
  <c r="H14" i="6"/>
  <c r="E7" i="3" s="1"/>
  <c r="G14" i="6"/>
  <c r="D7" i="3" s="1"/>
  <c r="F14" i="6"/>
  <c r="C7" i="3" s="1"/>
  <c r="E14" i="6"/>
  <c r="B7" i="3" s="1"/>
  <c r="Q11" i="6"/>
  <c r="Q10" i="6"/>
  <c r="Q9" i="6"/>
  <c r="Q8" i="6"/>
  <c r="Q7" i="6"/>
  <c r="Q6" i="6"/>
  <c r="Q27" i="5"/>
  <c r="Q26" i="5"/>
  <c r="Q25" i="5"/>
  <c r="Q24" i="5"/>
  <c r="Q7" i="4"/>
  <c r="N25" i="3"/>
  <c r="N22" i="3"/>
  <c r="N21" i="3"/>
  <c r="N20" i="3"/>
  <c r="N19" i="3"/>
  <c r="N22" i="2"/>
  <c r="N21" i="2"/>
  <c r="N20" i="2"/>
  <c r="N19" i="2"/>
  <c r="Q6" i="4"/>
  <c r="Q8" i="4"/>
  <c r="Q9" i="4"/>
  <c r="Q10" i="4"/>
  <c r="Q11" i="4"/>
  <c r="E14" i="4"/>
  <c r="F14" i="4"/>
  <c r="G14" i="4"/>
  <c r="D7" i="2" s="1"/>
  <c r="H14" i="4"/>
  <c r="E7" i="2" s="1"/>
  <c r="I14" i="4"/>
  <c r="F7" i="2" s="1"/>
  <c r="J14" i="4"/>
  <c r="G7" i="2" s="1"/>
  <c r="K14" i="4"/>
  <c r="H7" i="2" s="1"/>
  <c r="L14" i="4"/>
  <c r="I7" i="2" s="1"/>
  <c r="M14" i="4"/>
  <c r="J7" i="2" s="1"/>
  <c r="N14" i="4"/>
  <c r="K7" i="2" s="1"/>
  <c r="O14" i="4"/>
  <c r="L7" i="2" s="1"/>
  <c r="P14" i="4"/>
  <c r="E15" i="4"/>
  <c r="B8" i="2" s="1"/>
  <c r="F15" i="4"/>
  <c r="C8" i="2" s="1"/>
  <c r="G15" i="4"/>
  <c r="D8" i="2" s="1"/>
  <c r="H15" i="4"/>
  <c r="E8" i="2" s="1"/>
  <c r="I15" i="4"/>
  <c r="J15" i="4"/>
  <c r="K15" i="4"/>
  <c r="L15" i="4"/>
  <c r="M15" i="4"/>
  <c r="J8" i="2" s="1"/>
  <c r="N15" i="4"/>
  <c r="K8" i="2" s="1"/>
  <c r="O15" i="4"/>
  <c r="L8" i="2" s="1"/>
  <c r="P15" i="4"/>
  <c r="M8" i="2" s="1"/>
  <c r="E16" i="4"/>
  <c r="B9" i="2" s="1"/>
  <c r="F16" i="4"/>
  <c r="G16" i="4"/>
  <c r="D9" i="2" s="1"/>
  <c r="H16" i="4"/>
  <c r="I16" i="4"/>
  <c r="J16" i="4"/>
  <c r="K16" i="4"/>
  <c r="H9" i="2" s="1"/>
  <c r="L16" i="4"/>
  <c r="I9" i="2" s="1"/>
  <c r="M16" i="4"/>
  <c r="J9" i="2" s="1"/>
  <c r="N16" i="4"/>
  <c r="K9" i="2" s="1"/>
  <c r="O16" i="4"/>
  <c r="L9" i="2" s="1"/>
  <c r="P16" i="4"/>
  <c r="M9" i="2" s="1"/>
  <c r="E17" i="4"/>
  <c r="B10" i="2" s="1"/>
  <c r="F17" i="4"/>
  <c r="G17" i="4"/>
  <c r="D10" i="2" s="1"/>
  <c r="H17" i="4"/>
  <c r="E10" i="2" s="1"/>
  <c r="I17" i="4"/>
  <c r="J17" i="4"/>
  <c r="K17" i="4"/>
  <c r="H10" i="2" s="1"/>
  <c r="L17" i="4"/>
  <c r="I10" i="2" s="1"/>
  <c r="M17" i="4"/>
  <c r="J10" i="2" s="1"/>
  <c r="N17" i="4"/>
  <c r="O17" i="4"/>
  <c r="P17" i="4"/>
  <c r="E18" i="4"/>
  <c r="B11" i="2" s="1"/>
  <c r="F18" i="4"/>
  <c r="C11" i="2" s="1"/>
  <c r="G18" i="4"/>
  <c r="D11" i="2" s="1"/>
  <c r="H18" i="4"/>
  <c r="I18" i="4"/>
  <c r="F11" i="2" s="1"/>
  <c r="J18" i="4"/>
  <c r="G11" i="2" s="1"/>
  <c r="K18" i="4"/>
  <c r="H11" i="2" s="1"/>
  <c r="L18" i="4"/>
  <c r="I11" i="2" s="1"/>
  <c r="M18" i="4"/>
  <c r="N18" i="4"/>
  <c r="O18" i="4"/>
  <c r="P18" i="4"/>
  <c r="E19" i="4"/>
  <c r="B12" i="2" s="1"/>
  <c r="F19" i="4"/>
  <c r="C12" i="2" s="1"/>
  <c r="G19" i="4"/>
  <c r="D12" i="2" s="1"/>
  <c r="H19" i="4"/>
  <c r="I19" i="4"/>
  <c r="J19" i="4"/>
  <c r="K19" i="4"/>
  <c r="L19" i="4"/>
  <c r="M19" i="4"/>
  <c r="N19" i="4"/>
  <c r="K12" i="2" s="1"/>
  <c r="O19" i="4"/>
  <c r="P19" i="4"/>
  <c r="P37" i="5"/>
  <c r="O37" i="5"/>
  <c r="N37" i="5"/>
  <c r="M37" i="5"/>
  <c r="L37" i="5"/>
  <c r="K37" i="5"/>
  <c r="J37" i="5"/>
  <c r="I37" i="5"/>
  <c r="H37" i="5"/>
  <c r="G37" i="5"/>
  <c r="F37" i="5"/>
  <c r="E37" i="5"/>
  <c r="P34" i="5"/>
  <c r="O34" i="5"/>
  <c r="N34" i="5"/>
  <c r="M34" i="5"/>
  <c r="L34" i="5"/>
  <c r="K34" i="5"/>
  <c r="J34" i="5"/>
  <c r="I34" i="5"/>
  <c r="H34" i="5"/>
  <c r="G34" i="5"/>
  <c r="F34" i="5"/>
  <c r="P19" i="5"/>
  <c r="M12" i="1" s="1"/>
  <c r="O19" i="5"/>
  <c r="L12" i="1" s="1"/>
  <c r="N19" i="5"/>
  <c r="K12" i="1" s="1"/>
  <c r="M19" i="5"/>
  <c r="J12" i="1" s="1"/>
  <c r="L19" i="5"/>
  <c r="I12" i="1" s="1"/>
  <c r="K19" i="5"/>
  <c r="H12" i="1" s="1"/>
  <c r="J19" i="5"/>
  <c r="G12" i="1" s="1"/>
  <c r="I19" i="5"/>
  <c r="F12" i="1" s="1"/>
  <c r="H19" i="5"/>
  <c r="E12" i="1" s="1"/>
  <c r="G19" i="5"/>
  <c r="D12" i="1" s="1"/>
  <c r="F19" i="5"/>
  <c r="C12" i="1" s="1"/>
  <c r="E19" i="5"/>
  <c r="B12" i="1" s="1"/>
  <c r="P18" i="5"/>
  <c r="M11" i="1" s="1"/>
  <c r="O18" i="5"/>
  <c r="L11" i="1" s="1"/>
  <c r="N18" i="5"/>
  <c r="K11" i="1" s="1"/>
  <c r="M18" i="5"/>
  <c r="J11" i="1" s="1"/>
  <c r="L18" i="5"/>
  <c r="I11" i="1" s="1"/>
  <c r="K18" i="5"/>
  <c r="H11" i="1" s="1"/>
  <c r="J18" i="5"/>
  <c r="G11" i="1" s="1"/>
  <c r="I18" i="5"/>
  <c r="F11" i="1" s="1"/>
  <c r="H18" i="5"/>
  <c r="E11" i="1" s="1"/>
  <c r="G18" i="5"/>
  <c r="D11" i="1" s="1"/>
  <c r="F18" i="5"/>
  <c r="C11" i="1" s="1"/>
  <c r="E18" i="5"/>
  <c r="B11" i="1" s="1"/>
  <c r="P17" i="5"/>
  <c r="M10" i="1" s="1"/>
  <c r="O17" i="5"/>
  <c r="L10" i="1" s="1"/>
  <c r="N17" i="5"/>
  <c r="K10" i="1" s="1"/>
  <c r="M17" i="5"/>
  <c r="J10" i="1" s="1"/>
  <c r="L17" i="5"/>
  <c r="I10" i="1" s="1"/>
  <c r="K17" i="5"/>
  <c r="H10" i="1" s="1"/>
  <c r="J17" i="5"/>
  <c r="G10" i="1" s="1"/>
  <c r="I17" i="5"/>
  <c r="F10" i="1" s="1"/>
  <c r="H17" i="5"/>
  <c r="E10" i="1" s="1"/>
  <c r="G17" i="5"/>
  <c r="D10" i="1" s="1"/>
  <c r="F17" i="5"/>
  <c r="C10" i="1" s="1"/>
  <c r="E17" i="5"/>
  <c r="B10" i="1" s="1"/>
  <c r="P16" i="5"/>
  <c r="M9" i="1" s="1"/>
  <c r="O16" i="5"/>
  <c r="L9" i="1" s="1"/>
  <c r="N16" i="5"/>
  <c r="K9" i="1" s="1"/>
  <c r="M16" i="5"/>
  <c r="J9" i="1" s="1"/>
  <c r="L16" i="5"/>
  <c r="I9" i="1" s="1"/>
  <c r="K16" i="5"/>
  <c r="H9" i="1" s="1"/>
  <c r="J16" i="5"/>
  <c r="G9" i="1" s="1"/>
  <c r="I16" i="5"/>
  <c r="F9" i="1" s="1"/>
  <c r="H16" i="5"/>
  <c r="E9" i="1" s="1"/>
  <c r="G16" i="5"/>
  <c r="D9" i="1" s="1"/>
  <c r="F16" i="5"/>
  <c r="C9" i="1" s="1"/>
  <c r="E16" i="5"/>
  <c r="B9" i="1" s="1"/>
  <c r="P15" i="5"/>
  <c r="M8" i="1" s="1"/>
  <c r="O15" i="5"/>
  <c r="L8" i="1" s="1"/>
  <c r="N15" i="5"/>
  <c r="K8" i="1" s="1"/>
  <c r="M15" i="5"/>
  <c r="J8" i="1" s="1"/>
  <c r="L15" i="5"/>
  <c r="I8" i="1" s="1"/>
  <c r="K15" i="5"/>
  <c r="H8" i="1" s="1"/>
  <c r="J15" i="5"/>
  <c r="G8" i="1" s="1"/>
  <c r="I15" i="5"/>
  <c r="F8" i="1" s="1"/>
  <c r="H15" i="5"/>
  <c r="E8" i="1" s="1"/>
  <c r="G15" i="5"/>
  <c r="D8" i="1" s="1"/>
  <c r="F15" i="5"/>
  <c r="C8" i="1" s="1"/>
  <c r="E15" i="5"/>
  <c r="B8" i="1" s="1"/>
  <c r="P14" i="5"/>
  <c r="M7" i="1" s="1"/>
  <c r="O14" i="5"/>
  <c r="L7" i="1" s="1"/>
  <c r="N14" i="5"/>
  <c r="K7" i="1" s="1"/>
  <c r="M14" i="5"/>
  <c r="J7" i="1" s="1"/>
  <c r="L14" i="5"/>
  <c r="I7" i="1" s="1"/>
  <c r="K14" i="5"/>
  <c r="H7" i="1" s="1"/>
  <c r="J14" i="5"/>
  <c r="G7" i="1" s="1"/>
  <c r="I14" i="5"/>
  <c r="F7" i="1" s="1"/>
  <c r="H14" i="5"/>
  <c r="E7" i="1" s="1"/>
  <c r="G14" i="5"/>
  <c r="D7" i="1" s="1"/>
  <c r="F14" i="5"/>
  <c r="C7" i="1" s="1"/>
  <c r="E14" i="5"/>
  <c r="B7" i="1" s="1"/>
  <c r="Q11" i="5"/>
  <c r="Q10" i="5"/>
  <c r="Q9" i="5"/>
  <c r="Q8" i="5"/>
  <c r="Q7" i="5"/>
  <c r="Q6" i="5"/>
  <c r="N20" i="1"/>
  <c r="B12" i="10"/>
  <c r="B27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4" i="10"/>
  <c r="G13" i="10"/>
  <c r="G12" i="10"/>
  <c r="G10" i="10"/>
  <c r="G4" i="10"/>
  <c r="F26" i="36" l="1"/>
  <c r="H6" i="36"/>
  <c r="N6" i="36" s="1"/>
  <c r="N26" i="36" s="1"/>
  <c r="K26" i="36"/>
  <c r="K27" i="36" s="1"/>
  <c r="K28" i="36" s="1"/>
  <c r="L28" i="36"/>
  <c r="K26" i="33"/>
  <c r="K27" i="33" s="1"/>
  <c r="K28" i="33" s="1"/>
  <c r="H26" i="33"/>
  <c r="H6" i="11"/>
  <c r="N6" i="11" s="1"/>
  <c r="N26" i="11" s="1"/>
  <c r="N28" i="11" s="1"/>
  <c r="B26" i="11"/>
  <c r="C28" i="11" s="1"/>
  <c r="K26" i="11"/>
  <c r="K27" i="11" s="1"/>
  <c r="K28" i="11" s="1"/>
  <c r="B52" i="11"/>
  <c r="L20" i="6"/>
  <c r="N20" i="6"/>
  <c r="M20" i="6"/>
  <c r="Q37" i="5"/>
  <c r="Q34" i="5"/>
  <c r="Q17" i="6"/>
  <c r="N10" i="3" s="1"/>
  <c r="Q37" i="6"/>
  <c r="K20" i="6"/>
  <c r="O20" i="6"/>
  <c r="K7" i="3"/>
  <c r="L8" i="3"/>
  <c r="J7" i="3"/>
  <c r="I7" i="3"/>
  <c r="Q37" i="4"/>
  <c r="Q34" i="6"/>
  <c r="Q34" i="4"/>
  <c r="F9" i="2"/>
  <c r="J12" i="2"/>
  <c r="I8" i="2"/>
  <c r="H12" i="2"/>
  <c r="L11" i="2"/>
  <c r="H8" i="2"/>
  <c r="I12" i="2"/>
  <c r="E11" i="2"/>
  <c r="G12" i="2"/>
  <c r="K11" i="2"/>
  <c r="G10" i="2"/>
  <c r="C9" i="2"/>
  <c r="G8" i="2"/>
  <c r="C7" i="2"/>
  <c r="F12" i="2"/>
  <c r="J11" i="2"/>
  <c r="F10" i="2"/>
  <c r="F8" i="2"/>
  <c r="M11" i="2"/>
  <c r="M7" i="2"/>
  <c r="M12" i="2"/>
  <c r="E12" i="2"/>
  <c r="M10" i="2"/>
  <c r="E9" i="2"/>
  <c r="B7" i="2"/>
  <c r="L12" i="2"/>
  <c r="L10" i="2"/>
  <c r="K10" i="2"/>
  <c r="C10" i="2"/>
  <c r="G9" i="2"/>
  <c r="G20" i="5"/>
  <c r="O20" i="5"/>
  <c r="K20" i="5"/>
  <c r="H20" i="5"/>
  <c r="P20" i="5"/>
  <c r="Q15" i="5"/>
  <c r="N8" i="1" s="1"/>
  <c r="E20" i="5"/>
  <c r="Q16" i="5"/>
  <c r="N9" i="1" s="1"/>
  <c r="Q18" i="5"/>
  <c r="N11" i="1" s="1"/>
  <c r="J20" i="5"/>
  <c r="F20" i="5"/>
  <c r="N20" i="5"/>
  <c r="M20" i="5"/>
  <c r="I20" i="5"/>
  <c r="Q19" i="5"/>
  <c r="N12" i="1" s="1"/>
  <c r="L20" i="5"/>
  <c r="Q17" i="5"/>
  <c r="N10" i="1" s="1"/>
  <c r="N21" i="1"/>
  <c r="P20" i="6"/>
  <c r="Q19" i="6"/>
  <c r="N12" i="3" s="1"/>
  <c r="F20" i="6"/>
  <c r="Q16" i="6"/>
  <c r="N9" i="3" s="1"/>
  <c r="J20" i="6"/>
  <c r="I20" i="6"/>
  <c r="H20" i="6"/>
  <c r="G20" i="6"/>
  <c r="Q18" i="6"/>
  <c r="N11" i="3" s="1"/>
  <c r="E20" i="6"/>
  <c r="Q15" i="6"/>
  <c r="N8" i="3" s="1"/>
  <c r="Q14" i="6"/>
  <c r="N7" i="3" s="1"/>
  <c r="G14" i="3"/>
  <c r="G17" i="3" s="1"/>
  <c r="O20" i="4"/>
  <c r="L20" i="4"/>
  <c r="Q19" i="4"/>
  <c r="D14" i="2"/>
  <c r="D17" i="2" s="1"/>
  <c r="Q16" i="4"/>
  <c r="N9" i="2" s="1"/>
  <c r="G20" i="4"/>
  <c r="N20" i="4"/>
  <c r="F20" i="4"/>
  <c r="I20" i="4"/>
  <c r="M20" i="4"/>
  <c r="Q14" i="4"/>
  <c r="N7" i="2" s="1"/>
  <c r="K20" i="4"/>
  <c r="Q17" i="4"/>
  <c r="N10" i="2" s="1"/>
  <c r="Q15" i="4"/>
  <c r="N8" i="2" s="1"/>
  <c r="H20" i="4"/>
  <c r="E20" i="4"/>
  <c r="J20" i="4"/>
  <c r="P20" i="4"/>
  <c r="Q18" i="4"/>
  <c r="N11" i="2" s="1"/>
  <c r="Q14" i="5"/>
  <c r="N7" i="1" s="1"/>
  <c r="L21" i="10"/>
  <c r="G16" i="10"/>
  <c r="H26" i="36" l="1"/>
  <c r="N28" i="36"/>
  <c r="O27" i="36"/>
  <c r="O28" i="36" s="1"/>
  <c r="N6" i="33"/>
  <c r="N26" i="33" s="1"/>
  <c r="N28" i="33" s="1"/>
  <c r="H26" i="11"/>
  <c r="O27" i="11"/>
  <c r="O28" i="11" s="1"/>
  <c r="M23" i="6"/>
  <c r="N23" i="6"/>
  <c r="L22" i="6"/>
  <c r="P39" i="4"/>
  <c r="D14" i="1"/>
  <c r="I14" i="1"/>
  <c r="F14" i="1"/>
  <c r="J14" i="1"/>
  <c r="J17" i="1" s="1"/>
  <c r="G14" i="1"/>
  <c r="K14" i="1"/>
  <c r="L14" i="1"/>
  <c r="L17" i="1" s="1"/>
  <c r="C14" i="1"/>
  <c r="C18" i="1" s="1"/>
  <c r="H14" i="1"/>
  <c r="I18" i="1"/>
  <c r="I17" i="1"/>
  <c r="D17" i="1"/>
  <c r="D18" i="1"/>
  <c r="P23" i="5"/>
  <c r="M14" i="1"/>
  <c r="K17" i="1"/>
  <c r="K18" i="1"/>
  <c r="H23" i="5"/>
  <c r="E14" i="1"/>
  <c r="C17" i="1"/>
  <c r="H18" i="1"/>
  <c r="H17" i="1"/>
  <c r="F17" i="1"/>
  <c r="F18" i="1"/>
  <c r="G18" i="1"/>
  <c r="G17" i="1"/>
  <c r="N22" i="6"/>
  <c r="L23" i="6"/>
  <c r="M22" i="6"/>
  <c r="M30" i="6" s="1"/>
  <c r="M39" i="6" s="1"/>
  <c r="I23" i="6"/>
  <c r="I22" i="6"/>
  <c r="G23" i="6"/>
  <c r="G22" i="6"/>
  <c r="P23" i="6"/>
  <c r="P22" i="6"/>
  <c r="F23" i="6"/>
  <c r="F22" i="6"/>
  <c r="O23" i="6"/>
  <c r="O22" i="6"/>
  <c r="E22" i="6"/>
  <c r="E23" i="6"/>
  <c r="K22" i="6"/>
  <c r="K23" i="6"/>
  <c r="H23" i="6"/>
  <c r="H22" i="6"/>
  <c r="J22" i="6"/>
  <c r="J23" i="6"/>
  <c r="K14" i="2"/>
  <c r="K17" i="2" s="1"/>
  <c r="F23" i="4"/>
  <c r="F22" i="4"/>
  <c r="N23" i="4"/>
  <c r="N22" i="4"/>
  <c r="K22" i="4"/>
  <c r="K23" i="4"/>
  <c r="I23" i="4"/>
  <c r="I22" i="4"/>
  <c r="I30" i="4" s="1"/>
  <c r="I39" i="4" s="1"/>
  <c r="E22" i="4"/>
  <c r="E23" i="4"/>
  <c r="L22" i="4"/>
  <c r="L23" i="4"/>
  <c r="H23" i="4"/>
  <c r="H22" i="4"/>
  <c r="P23" i="4"/>
  <c r="P22" i="4"/>
  <c r="P30" i="4" s="1"/>
  <c r="J22" i="4"/>
  <c r="J23" i="4"/>
  <c r="G23" i="4"/>
  <c r="G22" i="4"/>
  <c r="O23" i="4"/>
  <c r="O22" i="4"/>
  <c r="O30" i="4" s="1"/>
  <c r="O39" i="4" s="1"/>
  <c r="M23" i="4"/>
  <c r="M22" i="4"/>
  <c r="M30" i="4" s="1"/>
  <c r="M39" i="4" s="1"/>
  <c r="L14" i="2"/>
  <c r="L17" i="2" s="1"/>
  <c r="F14" i="3"/>
  <c r="F17" i="3" s="1"/>
  <c r="K14" i="3"/>
  <c r="K17" i="3" s="1"/>
  <c r="N12" i="2"/>
  <c r="M14" i="3"/>
  <c r="M17" i="3" s="1"/>
  <c r="P22" i="5"/>
  <c r="H22" i="5"/>
  <c r="G22" i="5"/>
  <c r="G23" i="5"/>
  <c r="K23" i="5"/>
  <c r="K22" i="5"/>
  <c r="O22" i="5"/>
  <c r="O23" i="5"/>
  <c r="N22" i="5"/>
  <c r="N23" i="5"/>
  <c r="L22" i="5"/>
  <c r="L23" i="5"/>
  <c r="F22" i="5"/>
  <c r="F23" i="5"/>
  <c r="I22" i="5"/>
  <c r="I23" i="5"/>
  <c r="J22" i="5"/>
  <c r="J23" i="5"/>
  <c r="M22" i="5"/>
  <c r="M23" i="5"/>
  <c r="Q20" i="5"/>
  <c r="N14" i="1" s="1"/>
  <c r="E22" i="5"/>
  <c r="B14" i="1"/>
  <c r="E23" i="5"/>
  <c r="G18" i="3"/>
  <c r="E14" i="3"/>
  <c r="E17" i="3" s="1"/>
  <c r="Q20" i="6"/>
  <c r="G14" i="2"/>
  <c r="G17" i="2" s="1"/>
  <c r="M14" i="2"/>
  <c r="M17" i="2" s="1"/>
  <c r="J14" i="2"/>
  <c r="J17" i="2" s="1"/>
  <c r="I14" i="2"/>
  <c r="I17" i="2" s="1"/>
  <c r="C14" i="3"/>
  <c r="C17" i="3" s="1"/>
  <c r="J14" i="3"/>
  <c r="J17" i="3" s="1"/>
  <c r="F14" i="2"/>
  <c r="F17" i="2" s="1"/>
  <c r="E14" i="2"/>
  <c r="E17" i="2" s="1"/>
  <c r="I14" i="3"/>
  <c r="I17" i="3" s="1"/>
  <c r="H14" i="2"/>
  <c r="H17" i="2" s="1"/>
  <c r="H14" i="3"/>
  <c r="H17" i="3" s="1"/>
  <c r="L14" i="3"/>
  <c r="L17" i="3" s="1"/>
  <c r="D18" i="2"/>
  <c r="D26" i="2" s="1"/>
  <c r="D14" i="3"/>
  <c r="D17" i="3" s="1"/>
  <c r="C14" i="2"/>
  <c r="C17" i="2" s="1"/>
  <c r="B14" i="2"/>
  <c r="B17" i="2" s="1"/>
  <c r="B14" i="3"/>
  <c r="B17" i="3" s="1"/>
  <c r="Q20" i="4"/>
  <c r="O27" i="33" l="1"/>
  <c r="O28" i="33" s="1"/>
  <c r="N30" i="6"/>
  <c r="N39" i="6" s="1"/>
  <c r="L30" i="6"/>
  <c r="L39" i="6" s="1"/>
  <c r="H30" i="4"/>
  <c r="H39" i="4" s="1"/>
  <c r="G30" i="6"/>
  <c r="G39" i="6" s="1"/>
  <c r="F30" i="4"/>
  <c r="F39" i="4" s="1"/>
  <c r="L18" i="1"/>
  <c r="J18" i="1"/>
  <c r="H30" i="6"/>
  <c r="H39" i="6" s="1"/>
  <c r="F30" i="6"/>
  <c r="F39" i="6" s="1"/>
  <c r="L26" i="1"/>
  <c r="L28" i="1" s="1"/>
  <c r="C26" i="1"/>
  <c r="C28" i="1" s="1"/>
  <c r="G26" i="1"/>
  <c r="G28" i="1" s="1"/>
  <c r="P30" i="5"/>
  <c r="P39" i="5" s="1"/>
  <c r="D26" i="1"/>
  <c r="D28" i="1" s="1"/>
  <c r="K26" i="1"/>
  <c r="K28" i="1" s="1"/>
  <c r="I26" i="1"/>
  <c r="I28" i="1" s="1"/>
  <c r="N17" i="2"/>
  <c r="J26" i="1"/>
  <c r="J28" i="1" s="1"/>
  <c r="N17" i="1"/>
  <c r="N18" i="1"/>
  <c r="F26" i="1"/>
  <c r="F28" i="1" s="1"/>
  <c r="F29" i="1" s="1"/>
  <c r="H26" i="1"/>
  <c r="H28" i="1" s="1"/>
  <c r="H30" i="5"/>
  <c r="H39" i="5" s="1"/>
  <c r="E17" i="1"/>
  <c r="E18" i="1"/>
  <c r="M17" i="1"/>
  <c r="M18" i="1"/>
  <c r="J30" i="6"/>
  <c r="J39" i="6" s="1"/>
  <c r="P30" i="6"/>
  <c r="P39" i="6" s="1"/>
  <c r="K18" i="2"/>
  <c r="K26" i="2" s="1"/>
  <c r="K28" i="2" s="1"/>
  <c r="Q22" i="6"/>
  <c r="E30" i="6"/>
  <c r="E39" i="6" s="1"/>
  <c r="O30" i="6"/>
  <c r="O39" i="6" s="1"/>
  <c r="I30" i="6"/>
  <c r="I39" i="6" s="1"/>
  <c r="M18" i="3"/>
  <c r="Q23" i="6"/>
  <c r="K30" i="6"/>
  <c r="K39" i="6" s="1"/>
  <c r="G30" i="4"/>
  <c r="G39" i="4" s="1"/>
  <c r="N30" i="4"/>
  <c r="N39" i="4" s="1"/>
  <c r="Q23" i="5"/>
  <c r="L18" i="2"/>
  <c r="L26" i="2" s="1"/>
  <c r="L28" i="2" s="1"/>
  <c r="L29" i="2" s="1"/>
  <c r="L30" i="2" s="1"/>
  <c r="K30" i="4"/>
  <c r="K39" i="4" s="1"/>
  <c r="L30" i="4"/>
  <c r="L39" i="4" s="1"/>
  <c r="Q22" i="4"/>
  <c r="Q23" i="4"/>
  <c r="J30" i="4"/>
  <c r="J39" i="4" s="1"/>
  <c r="E30" i="4"/>
  <c r="E39" i="4" s="1"/>
  <c r="F18" i="3"/>
  <c r="F26" i="3" s="1"/>
  <c r="F28" i="3" s="1"/>
  <c r="F29" i="3" s="1"/>
  <c r="F30" i="3" s="1"/>
  <c r="K18" i="3"/>
  <c r="K26" i="3" s="1"/>
  <c r="K28" i="3" s="1"/>
  <c r="K29" i="3" s="1"/>
  <c r="K30" i="3" s="1"/>
  <c r="E18" i="3"/>
  <c r="E26" i="3" s="1"/>
  <c r="E28" i="3" s="1"/>
  <c r="E29" i="3" s="1"/>
  <c r="E30" i="3" s="1"/>
  <c r="G26" i="3"/>
  <c r="G28" i="3" s="1"/>
  <c r="G29" i="3" s="1"/>
  <c r="G30" i="3" s="1"/>
  <c r="J18" i="3"/>
  <c r="J26" i="3" s="1"/>
  <c r="J28" i="3" s="1"/>
  <c r="J29" i="3" s="1"/>
  <c r="K30" i="5"/>
  <c r="K39" i="5" s="1"/>
  <c r="G30" i="5"/>
  <c r="G39" i="5" s="1"/>
  <c r="O30" i="5"/>
  <c r="O39" i="5" s="1"/>
  <c r="F30" i="5"/>
  <c r="F39" i="5" s="1"/>
  <c r="M30" i="5"/>
  <c r="M39" i="5" s="1"/>
  <c r="J30" i="5"/>
  <c r="J39" i="5" s="1"/>
  <c r="N30" i="5"/>
  <c r="N39" i="5" s="1"/>
  <c r="I30" i="5"/>
  <c r="I39" i="5" s="1"/>
  <c r="E30" i="5"/>
  <c r="B18" i="1"/>
  <c r="B17" i="1"/>
  <c r="L30" i="5"/>
  <c r="L39" i="5" s="1"/>
  <c r="I18" i="2"/>
  <c r="I26" i="2" s="1"/>
  <c r="I28" i="2" s="1"/>
  <c r="F18" i="2"/>
  <c r="D28" i="2"/>
  <c r="D29" i="2" s="1"/>
  <c r="D30" i="2" s="1"/>
  <c r="G18" i="2"/>
  <c r="H18" i="2"/>
  <c r="C18" i="3"/>
  <c r="C26" i="3" s="1"/>
  <c r="C28" i="3" s="1"/>
  <c r="C29" i="3" s="1"/>
  <c r="C30" i="3" s="1"/>
  <c r="M18" i="2"/>
  <c r="M26" i="2" s="1"/>
  <c r="J18" i="2"/>
  <c r="N14" i="3"/>
  <c r="N18" i="3" s="1"/>
  <c r="E18" i="2"/>
  <c r="L18" i="3"/>
  <c r="L26" i="3" s="1"/>
  <c r="L28" i="3" s="1"/>
  <c r="L29" i="3" s="1"/>
  <c r="L30" i="3" s="1"/>
  <c r="N14" i="2"/>
  <c r="I18" i="3"/>
  <c r="H18" i="3"/>
  <c r="C18" i="2"/>
  <c r="C26" i="2" s="1"/>
  <c r="D18" i="3"/>
  <c r="D26" i="3" s="1"/>
  <c r="D28" i="3" s="1"/>
  <c r="D29" i="3" s="1"/>
  <c r="D30" i="3" s="1"/>
  <c r="B18" i="2"/>
  <c r="B26" i="2" s="1"/>
  <c r="B18" i="3"/>
  <c r="E39" i="5" l="1"/>
  <c r="E41" i="5" s="1"/>
  <c r="F3" i="5" s="1"/>
  <c r="F41" i="5" s="1"/>
  <c r="G3" i="5" s="1"/>
  <c r="G41" i="5" s="1"/>
  <c r="M26" i="1"/>
  <c r="M28" i="1" s="1"/>
  <c r="M29" i="1" s="1"/>
  <c r="M30" i="1" s="1"/>
  <c r="N26" i="1"/>
  <c r="N28" i="1" s="1"/>
  <c r="F30" i="1"/>
  <c r="E26" i="1"/>
  <c r="E28" i="1" s="1"/>
  <c r="E29" i="1" s="1"/>
  <c r="M26" i="3"/>
  <c r="M28" i="3" s="1"/>
  <c r="M29" i="3" s="1"/>
  <c r="M30" i="3" s="1"/>
  <c r="Q30" i="4"/>
  <c r="Q30" i="6"/>
  <c r="J30" i="3"/>
  <c r="H26" i="3"/>
  <c r="H28" i="3" s="1"/>
  <c r="H29" i="3" s="1"/>
  <c r="H30" i="3" s="1"/>
  <c r="G29" i="1"/>
  <c r="G30" i="1" s="1"/>
  <c r="I29" i="1"/>
  <c r="I30" i="1" s="1"/>
  <c r="J29" i="1"/>
  <c r="J30" i="1" s="1"/>
  <c r="K29" i="1"/>
  <c r="K30" i="1" s="1"/>
  <c r="L29" i="1"/>
  <c r="L30" i="1" s="1"/>
  <c r="D29" i="1"/>
  <c r="D30" i="1" s="1"/>
  <c r="B26" i="1"/>
  <c r="B28" i="1" s="1"/>
  <c r="B29" i="1" s="1"/>
  <c r="B30" i="1" s="1"/>
  <c r="C29" i="1"/>
  <c r="C30" i="1" s="1"/>
  <c r="H29" i="1"/>
  <c r="H30" i="1" s="1"/>
  <c r="G26" i="2"/>
  <c r="G28" i="2" s="1"/>
  <c r="G29" i="2" s="1"/>
  <c r="G30" i="2" s="1"/>
  <c r="H26" i="2"/>
  <c r="H28" i="2" s="1"/>
  <c r="H29" i="2" s="1"/>
  <c r="H30" i="2" s="1"/>
  <c r="I29" i="2"/>
  <c r="I30" i="2" s="1"/>
  <c r="F26" i="2"/>
  <c r="F28" i="2" s="1"/>
  <c r="F29" i="2" s="1"/>
  <c r="F30" i="2" s="1"/>
  <c r="N18" i="2"/>
  <c r="C28" i="2"/>
  <c r="C29" i="2" s="1"/>
  <c r="C30" i="2" s="1"/>
  <c r="B28" i="2"/>
  <c r="B29" i="2" s="1"/>
  <c r="B30" i="2" s="1"/>
  <c r="J26" i="2"/>
  <c r="J28" i="2" s="1"/>
  <c r="J29" i="2" s="1"/>
  <c r="J30" i="2" s="1"/>
  <c r="M28" i="2"/>
  <c r="M29" i="2" s="1"/>
  <c r="M30" i="2" s="1"/>
  <c r="E26" i="2"/>
  <c r="E28" i="2" s="1"/>
  <c r="E29" i="2" s="1"/>
  <c r="E30" i="2" s="1"/>
  <c r="K29" i="2"/>
  <c r="K30" i="2" s="1"/>
  <c r="I26" i="3"/>
  <c r="I28" i="3" s="1"/>
  <c r="I29" i="3" s="1"/>
  <c r="I30" i="3" s="1"/>
  <c r="B26" i="3"/>
  <c r="B28" i="3" s="1"/>
  <c r="B29" i="3" s="1"/>
  <c r="B30" i="3" s="1"/>
  <c r="N17" i="3"/>
  <c r="N26" i="3" s="1"/>
  <c r="N28" i="3" s="1"/>
  <c r="N29" i="3" s="1"/>
  <c r="N30" i="3" s="1"/>
  <c r="E30" i="1" l="1"/>
  <c r="H3" i="5"/>
  <c r="H41" i="5" s="1"/>
  <c r="N29" i="1"/>
  <c r="N30" i="1" s="1"/>
  <c r="N26" i="2"/>
  <c r="N28" i="2" s="1"/>
  <c r="N29" i="2" s="1"/>
  <c r="N30" i="2" s="1"/>
  <c r="I3" i="5" l="1"/>
  <c r="I41" i="5" s="1"/>
  <c r="J3" i="5" l="1"/>
  <c r="J41" i="5" s="1"/>
  <c r="K3" i="5" l="1"/>
  <c r="K41" i="5" s="1"/>
  <c r="L3" i="5" l="1"/>
  <c r="L41" i="5" s="1"/>
  <c r="M3" i="5" l="1"/>
  <c r="M41" i="5" s="1"/>
  <c r="Q22" i="5"/>
  <c r="Q30" i="5" s="1"/>
  <c r="N3" i="5" l="1"/>
  <c r="N41" i="5" s="1"/>
  <c r="O3" i="5" l="1"/>
  <c r="O41" i="5" s="1"/>
  <c r="P3" i="5" l="1"/>
  <c r="P41" i="5" s="1"/>
  <c r="E3" i="4" l="1"/>
  <c r="F3" i="4" l="1"/>
  <c r="E41" i="4"/>
  <c r="F41" i="4" l="1"/>
  <c r="G3" i="4" s="1"/>
  <c r="G41" i="4" s="1"/>
  <c r="H3" i="4" s="1"/>
  <c r="H41" i="4" s="1"/>
  <c r="I3" i="4" s="1"/>
  <c r="I41" i="4" l="1"/>
  <c r="J3" i="4" s="1"/>
  <c r="J41" i="4" l="1"/>
  <c r="K3" i="4" s="1"/>
  <c r="K41" i="4" l="1"/>
  <c r="L3" i="4" s="1"/>
  <c r="M3" i="4" l="1"/>
  <c r="L41" i="4"/>
  <c r="M41" i="4" l="1"/>
  <c r="N41" i="4" l="1"/>
  <c r="O3" i="4" s="1"/>
  <c r="O41" i="4" l="1"/>
  <c r="P3" i="4" s="1"/>
  <c r="P41" i="4" l="1"/>
  <c r="E3" i="6" s="1"/>
  <c r="E41" i="6" l="1"/>
  <c r="F3" i="6" s="1"/>
  <c r="F41" i="6" s="1"/>
  <c r="G3" i="6" s="1"/>
  <c r="G41" i="6" s="1"/>
  <c r="H3" i="6" s="1"/>
  <c r="H41" i="6" s="1"/>
  <c r="I3" i="6" s="1"/>
  <c r="I41" i="6" s="1"/>
  <c r="J3" i="6" s="1"/>
  <c r="J41" i="6" s="1"/>
  <c r="K3" i="6" s="1"/>
  <c r="K41" i="6" s="1"/>
  <c r="L3" i="6" s="1"/>
  <c r="L41" i="6" s="1"/>
  <c r="M3" i="6" s="1"/>
  <c r="M41" i="6" s="1"/>
  <c r="N3" i="6" s="1"/>
  <c r="N41" i="6" s="1"/>
  <c r="O3" i="6" s="1"/>
  <c r="O41" i="6" s="1"/>
  <c r="P3" i="6" s="1"/>
  <c r="P4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5C851ADE-560A-40F0-9BDC-BA0C19CD849C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B13" authorId="0" shapeId="0" xr:uid="{911F0FA4-0722-4A42-AC08-7F1F54B9848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B21" authorId="0" shapeId="0" xr:uid="{C4281346-D61F-42A7-A5D2-20BFE01F27C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FE013DBD-E70A-4AAB-BBEC-BBC82F74BA6D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B13" authorId="0" shapeId="0" xr:uid="{A017406D-AC5D-45A5-B10D-2D3428CFAB9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B21" authorId="0" shapeId="0" xr:uid="{E61A0D6F-0075-4808-84DA-EE8B82C7365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22910C27-5319-43C0-A2EE-4DEE97DF73F5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B13" authorId="0" shapeId="0" xr:uid="{221FB24D-9158-42AB-891F-FFC6DC608A9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B21" authorId="0" shapeId="0" xr:uid="{C95AE1DD-FFA4-428B-A7FB-581AE9FAE93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</commentList>
</comments>
</file>

<file path=xl/sharedStrings.xml><?xml version="1.0" encoding="utf-8"?>
<sst xmlns="http://schemas.openxmlformats.org/spreadsheetml/2006/main" count="448" uniqueCount="160">
  <si>
    <t xml:space="preserve">Revenue </t>
  </si>
  <si>
    <t xml:space="preserve">Expenses </t>
  </si>
  <si>
    <t xml:space="preserve">Annual Total </t>
  </si>
  <si>
    <t xml:space="preserve">Start Up Costs </t>
  </si>
  <si>
    <t xml:space="preserve">Cost </t>
  </si>
  <si>
    <t xml:space="preserve">Item Description </t>
  </si>
  <si>
    <t xml:space="preserve">Advertising </t>
  </si>
  <si>
    <t xml:space="preserve">Gross Revenue </t>
  </si>
  <si>
    <t xml:space="preserve">Total Expenses </t>
  </si>
  <si>
    <t xml:space="preserve">Net Profit Before Tax </t>
  </si>
  <si>
    <t>Net Profit After Tax</t>
  </si>
  <si>
    <t>Buckets</t>
  </si>
  <si>
    <t>Spray bottles</t>
  </si>
  <si>
    <t>Latex gloves</t>
  </si>
  <si>
    <t>Bathroom cleaner</t>
  </si>
  <si>
    <t>Disinfectants</t>
  </si>
  <si>
    <t>Air Freshener</t>
  </si>
  <si>
    <t>Polisher</t>
  </si>
  <si>
    <t>Weekly</t>
  </si>
  <si>
    <t>Bi-weekly</t>
  </si>
  <si>
    <t>Monthly</t>
  </si>
  <si>
    <t xml:space="preserve">Period (Month): </t>
  </si>
  <si>
    <t>Price</t>
  </si>
  <si>
    <t>Initial Cleaning</t>
  </si>
  <si>
    <t>Deep Cleaning</t>
  </si>
  <si>
    <t>Move-in/Move-out</t>
  </si>
  <si>
    <t>Total Income:</t>
  </si>
  <si>
    <t>Other Changes in Cash (CASH OUT)</t>
  </si>
  <si>
    <t>Other Changes in Cash (CASH IN)</t>
  </si>
  <si>
    <t>Cash Received from Loan</t>
  </si>
  <si>
    <t>Other changes in cash in:</t>
  </si>
  <si>
    <t xml:space="preserve">Cash Flow Forecast - Year 1 </t>
  </si>
  <si>
    <t>Fuel Expense</t>
  </si>
  <si>
    <t>Repairs &amp; Maintenance</t>
  </si>
  <si>
    <t>Sales Assumptions</t>
  </si>
  <si>
    <t>Insurance Expense</t>
  </si>
  <si>
    <t>Advertising</t>
  </si>
  <si>
    <t># of clients</t>
  </si>
  <si>
    <t xml:space="preserve">         Total Operating Expenses:</t>
  </si>
  <si>
    <t xml:space="preserve">        Other changes in cash out:</t>
  </si>
  <si>
    <t xml:space="preserve">  (CASH IN)</t>
  </si>
  <si>
    <t xml:space="preserve">Income Sources </t>
  </si>
  <si>
    <t xml:space="preserve">  (CASH OUT)</t>
  </si>
  <si>
    <t>TOTAL</t>
  </si>
  <si>
    <t>Business Permit</t>
  </si>
  <si>
    <t>Trash bags</t>
  </si>
  <si>
    <t>Telephone &amp; Internet</t>
  </si>
  <si>
    <t>Automobile</t>
  </si>
  <si>
    <t>Cleaning Supplies</t>
  </si>
  <si>
    <t>Office Equipment</t>
  </si>
  <si>
    <t>Mop</t>
  </si>
  <si>
    <t>Tools &amp; Equipment</t>
  </si>
  <si>
    <t xml:space="preserve">Dustpan </t>
  </si>
  <si>
    <t>Squeege</t>
  </si>
  <si>
    <t>Broom</t>
  </si>
  <si>
    <t>Amount</t>
  </si>
  <si>
    <t>Vacuum Cleaner</t>
  </si>
  <si>
    <t>Deep Cleaner Vacuum</t>
  </si>
  <si>
    <t>Unit</t>
  </si>
  <si>
    <t>Electric spin scrubber</t>
  </si>
  <si>
    <t>Brush ( set )</t>
  </si>
  <si>
    <t>Microfiber cloth (pack)</t>
  </si>
  <si>
    <t>Multi Purpose cleaner</t>
  </si>
  <si>
    <t>Toilet Bowl cleaner</t>
  </si>
  <si>
    <t>Glass cleaner</t>
  </si>
  <si>
    <t>Air &amp; Fabric Odor eliminator</t>
  </si>
  <si>
    <t>Limescale &amp; Rust remover</t>
  </si>
  <si>
    <t>Toilet cleaning wipes</t>
  </si>
  <si>
    <t>Fireplace &amp; oven cleaner</t>
  </si>
  <si>
    <t>Grout cleaner</t>
  </si>
  <si>
    <t>Carpet &amp; upholstery cleaner</t>
  </si>
  <si>
    <t>Furniture cleaning wipes</t>
  </si>
  <si>
    <t>Laminate floor liquid</t>
  </si>
  <si>
    <t>Aprons for cleaning</t>
  </si>
  <si>
    <t>Old Purchase</t>
  </si>
  <si>
    <t xml:space="preserve">        Laptop</t>
  </si>
  <si>
    <t xml:space="preserve">        Printer</t>
  </si>
  <si>
    <t>Signage ( Car Sticker )</t>
  </si>
  <si>
    <t xml:space="preserve">Cash at the Beginning of the period </t>
  </si>
  <si>
    <t>Estimated Income Tax  15%</t>
  </si>
  <si>
    <t>CrystalClear Cleaning Services</t>
  </si>
  <si>
    <t xml:space="preserve">Income Statement </t>
  </si>
  <si>
    <t>Supplies Expense  (15 %)</t>
  </si>
  <si>
    <t>Start Up Costs</t>
  </si>
  <si>
    <t>Revenue</t>
  </si>
  <si>
    <t>Total Start Up Costs</t>
  </si>
  <si>
    <t>Depreciation Expense</t>
  </si>
  <si>
    <t>210-0</t>
  </si>
  <si>
    <t>1500-0</t>
  </si>
  <si>
    <t>Cash Flow Forecast - Year 2</t>
  </si>
  <si>
    <t xml:space="preserve">Supplies Expense </t>
  </si>
  <si>
    <t xml:space="preserve">Contractor Wages </t>
  </si>
  <si>
    <t xml:space="preserve">Supplies Expense  </t>
  </si>
  <si>
    <t>Contractor Wages (40%)</t>
  </si>
  <si>
    <t>Cash Received from Funding</t>
  </si>
  <si>
    <t xml:space="preserve">              Total Operating Expense</t>
  </si>
  <si>
    <t>Contractor Wages (45%)</t>
  </si>
  <si>
    <t>Cash at the end of the Period</t>
  </si>
  <si>
    <t>Miscellaneous Expense</t>
  </si>
  <si>
    <t>For the Year  ended December 31, 2024</t>
  </si>
  <si>
    <t>Worksheet</t>
  </si>
  <si>
    <t>Trial Balance</t>
  </si>
  <si>
    <t>adjustments</t>
  </si>
  <si>
    <t>Income Statement</t>
  </si>
  <si>
    <t>Balance Sheet</t>
  </si>
  <si>
    <t>Debit</t>
  </si>
  <si>
    <t>Credit</t>
  </si>
  <si>
    <t>Cash</t>
  </si>
  <si>
    <t>Taxes &amp; Licenses</t>
  </si>
  <si>
    <t>Adjusted Trial Balance</t>
  </si>
  <si>
    <t>Transportation</t>
  </si>
  <si>
    <t>Schedule of Depreciation</t>
  </si>
  <si>
    <t>Annual Depreciation</t>
  </si>
  <si>
    <t>Lifespan</t>
  </si>
  <si>
    <t>Date</t>
  </si>
  <si>
    <t>721.58-0</t>
  </si>
  <si>
    <t>1,998-0</t>
  </si>
  <si>
    <t>1,198-0</t>
  </si>
  <si>
    <t>01/24-12/24</t>
  </si>
  <si>
    <t>01/25-03/25</t>
  </si>
  <si>
    <t>04/25/12/25</t>
  </si>
  <si>
    <t>For the Year  ended December 31, 2025</t>
  </si>
  <si>
    <t>For the Year  ended December 31, 2026</t>
  </si>
  <si>
    <t>Net Cash Flow</t>
  </si>
  <si>
    <t xml:space="preserve">           Total Operating Expense</t>
  </si>
  <si>
    <t>Accum. Deprn.- Tools &amp; Equipment</t>
  </si>
  <si>
    <t>Accum. Deprn.- Office Equipment</t>
  </si>
  <si>
    <t>Accum. Deprn.-Transportation</t>
  </si>
  <si>
    <t>As of December 31, 2024</t>
  </si>
  <si>
    <t>C. Abear, Capital</t>
  </si>
  <si>
    <t>Income from Cleaning Services</t>
  </si>
  <si>
    <t>Miscellaneous</t>
  </si>
  <si>
    <t>C. Abear, Drawing</t>
  </si>
  <si>
    <t>Net Income</t>
  </si>
  <si>
    <t>BALANCE SHEET</t>
  </si>
  <si>
    <t>ASSETS</t>
  </si>
  <si>
    <t>CURRENT ASSETS:</t>
  </si>
  <si>
    <t xml:space="preserve">       Total Current Asset</t>
  </si>
  <si>
    <t>FIXED ASSETS:</t>
  </si>
  <si>
    <t>TOTAL ASSETS</t>
  </si>
  <si>
    <t>LIABILITIES:</t>
  </si>
  <si>
    <t xml:space="preserve">  Total Liabilities</t>
  </si>
  <si>
    <t xml:space="preserve">Add: Net Income </t>
  </si>
  <si>
    <t>Total</t>
  </si>
  <si>
    <t>TOTAL LIABILITIES AND CAPITAL</t>
  </si>
  <si>
    <t>( with Comparative Figures for the year 2024 &amp; 2025)</t>
  </si>
  <si>
    <t>As of December 31, 2026</t>
  </si>
  <si>
    <t>LIABILITIES AND OWNERS EQUITY</t>
  </si>
  <si>
    <t>Transportation Equipment</t>
  </si>
  <si>
    <t>Less: Accumulated Depreciation</t>
  </si>
  <si>
    <t xml:space="preserve">       Net  Fixed Assets</t>
  </si>
  <si>
    <t>Accounts Receivable</t>
  </si>
  <si>
    <t>Accounts Payable</t>
  </si>
  <si>
    <t>OWNERS EQUITY:</t>
  </si>
  <si>
    <t xml:space="preserve">Less: Drawings </t>
  </si>
  <si>
    <t>As of December 31, 2025</t>
  </si>
  <si>
    <t>Owners drawing</t>
  </si>
  <si>
    <t>Capital, Balance beg.</t>
  </si>
  <si>
    <t>Capital, Balance end</t>
  </si>
  <si>
    <t>Cash Flow Forecast - 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</si>
</sst>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;@"/>
    <numFmt numFmtId="166" formatCode="mmmm\ d&quot;, &quot;yyyy;@"/>
  </numFmts>
  <fonts count="2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rgb="FFFFFFFF"/>
      <name val="Calibri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2" applyFont="1"/>
    <xf numFmtId="43" fontId="0" fillId="0" borderId="0" xfId="1" applyFont="1"/>
    <xf numFmtId="43" fontId="0" fillId="0" borderId="1" xfId="1" applyFont="1" applyBorder="1"/>
    <xf numFmtId="44" fontId="0" fillId="0" borderId="1" xfId="2" applyFont="1" applyBorder="1"/>
    <xf numFmtId="44" fontId="4" fillId="0" borderId="0" xfId="2" applyFont="1"/>
    <xf numFmtId="44" fontId="0" fillId="0" borderId="0" xfId="0" applyNumberFormat="1"/>
    <xf numFmtId="0" fontId="1" fillId="0" borderId="0" xfId="0" applyFont="1" applyAlignment="1">
      <alignment horizontal="right"/>
    </xf>
    <xf numFmtId="44" fontId="0" fillId="0" borderId="3" xfId="0" applyNumberFormat="1" applyBorder="1"/>
    <xf numFmtId="0" fontId="10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right"/>
    </xf>
    <xf numFmtId="44" fontId="0" fillId="0" borderId="3" xfId="2" applyFont="1" applyBorder="1"/>
    <xf numFmtId="43" fontId="0" fillId="0" borderId="0" xfId="1" applyFont="1" applyAlignment="1">
      <alignment horizontal="center"/>
    </xf>
    <xf numFmtId="2" fontId="0" fillId="0" borderId="0" xfId="0" applyNumberFormat="1"/>
    <xf numFmtId="43" fontId="1" fillId="0" borderId="0" xfId="1" applyFont="1"/>
    <xf numFmtId="0" fontId="12" fillId="0" borderId="0" xfId="0" applyFont="1"/>
    <xf numFmtId="44" fontId="0" fillId="0" borderId="4" xfId="2" applyFont="1" applyBorder="1"/>
    <xf numFmtId="44" fontId="3" fillId="0" borderId="1" xfId="2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4" fontId="3" fillId="0" borderId="0" xfId="2" applyFont="1"/>
    <xf numFmtId="16" fontId="1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0" fontId="18" fillId="0" borderId="0" xfId="0" applyFont="1"/>
    <xf numFmtId="164" fontId="15" fillId="0" borderId="0" xfId="1" applyNumberFormat="1" applyFont="1"/>
    <xf numFmtId="0" fontId="15" fillId="0" borderId="0" xfId="0" applyFont="1" applyAlignment="1">
      <alignment horizontal="right"/>
    </xf>
    <xf numFmtId="9" fontId="15" fillId="0" borderId="0" xfId="0" applyNumberFormat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44" fontId="3" fillId="0" borderId="0" xfId="2" applyFont="1" applyAlignment="1">
      <alignment horizontal="left"/>
    </xf>
    <xf numFmtId="44" fontId="1" fillId="0" borderId="0" xfId="2" applyFont="1" applyFill="1" applyBorder="1" applyAlignment="1">
      <alignment horizontal="center"/>
    </xf>
    <xf numFmtId="44" fontId="20" fillId="0" borderId="0" xfId="2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44" fontId="1" fillId="3" borderId="3" xfId="2" applyFont="1" applyFill="1" applyBorder="1"/>
    <xf numFmtId="43" fontId="0" fillId="0" borderId="0" xfId="1" applyFont="1" applyBorder="1"/>
    <xf numFmtId="44" fontId="1" fillId="3" borderId="0" xfId="2" applyFont="1" applyFill="1"/>
    <xf numFmtId="43" fontId="1" fillId="4" borderId="3" xfId="1" applyFont="1" applyFill="1" applyBorder="1"/>
    <xf numFmtId="165" fontId="1" fillId="0" borderId="0" xfId="0" applyNumberFormat="1" applyFont="1" applyAlignment="1">
      <alignment horizontal="center"/>
    </xf>
    <xf numFmtId="44" fontId="1" fillId="0" borderId="0" xfId="2" applyFont="1" applyFill="1"/>
    <xf numFmtId="44" fontId="1" fillId="5" borderId="0" xfId="2" applyFont="1" applyFill="1"/>
    <xf numFmtId="44" fontId="1" fillId="6" borderId="0" xfId="2" applyFont="1" applyFill="1"/>
    <xf numFmtId="43" fontId="0" fillId="0" borderId="0" xfId="1" applyFont="1" applyFill="1"/>
    <xf numFmtId="44" fontId="0" fillId="5" borderId="0" xfId="2" applyFont="1" applyFill="1"/>
    <xf numFmtId="44" fontId="0" fillId="0" borderId="0" xfId="2" applyFont="1" applyFill="1"/>
    <xf numFmtId="0" fontId="16" fillId="0" borderId="0" xfId="0" applyFont="1"/>
    <xf numFmtId="165" fontId="16" fillId="0" borderId="2" xfId="0" applyNumberFormat="1" applyFont="1" applyBorder="1" applyAlignment="1">
      <alignment horizontal="center"/>
    </xf>
    <xf numFmtId="17" fontId="16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/>
    <xf numFmtId="0" fontId="0" fillId="0" borderId="0" xfId="0" applyFill="1"/>
    <xf numFmtId="44" fontId="1" fillId="7" borderId="0" xfId="0" applyNumberFormat="1" applyFont="1" applyFill="1"/>
    <xf numFmtId="44" fontId="1" fillId="6" borderId="4" xfId="2" applyFont="1" applyFill="1" applyBorder="1"/>
    <xf numFmtId="0" fontId="5" fillId="0" borderId="0" xfId="0" applyFo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43" fontId="5" fillId="0" borderId="0" xfId="1" applyFont="1" applyFill="1" applyBorder="1" applyAlignment="1" applyProtection="1">
      <alignment horizontal="center"/>
    </xf>
    <xf numFmtId="43" fontId="0" fillId="0" borderId="0" xfId="1" applyFont="1" applyFill="1" applyBorder="1" applyAlignment="1" applyProtection="1"/>
    <xf numFmtId="43" fontId="5" fillId="0" borderId="0" xfId="1" applyFont="1" applyFill="1" applyBorder="1" applyAlignment="1" applyProtection="1"/>
    <xf numFmtId="43" fontId="0" fillId="0" borderId="5" xfId="1" applyFont="1" applyFill="1" applyBorder="1" applyAlignment="1" applyProtection="1">
      <alignment horizontal="center"/>
    </xf>
    <xf numFmtId="43" fontId="0" fillId="0" borderId="5" xfId="1" applyFont="1" applyFill="1" applyBorder="1" applyAlignment="1" applyProtection="1"/>
    <xf numFmtId="43" fontId="0" fillId="0" borderId="6" xfId="1" applyFont="1" applyFill="1" applyBorder="1" applyAlignment="1" applyProtection="1"/>
    <xf numFmtId="2" fontId="0" fillId="0" borderId="0" xfId="0" applyNumberFormat="1" applyFont="1"/>
    <xf numFmtId="2" fontId="0" fillId="0" borderId="1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4" fontId="0" fillId="0" borderId="0" xfId="0" applyNumberFormat="1"/>
    <xf numFmtId="43" fontId="21" fillId="0" borderId="0" xfId="1" applyFont="1"/>
    <xf numFmtId="3" fontId="1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164" fontId="1" fillId="0" borderId="0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0" fontId="22" fillId="0" borderId="0" xfId="1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/>
    <xf numFmtId="44" fontId="1" fillId="0" borderId="0" xfId="2" applyFont="1"/>
    <xf numFmtId="44" fontId="1" fillId="0" borderId="1" xfId="2" applyFont="1" applyBorder="1"/>
    <xf numFmtId="0" fontId="0" fillId="0" borderId="0" xfId="0" applyFont="1" applyAlignment="1">
      <alignment horizontal="right"/>
    </xf>
    <xf numFmtId="44" fontId="1" fillId="2" borderId="0" xfId="2" applyFont="1" applyFill="1"/>
    <xf numFmtId="0" fontId="15" fillId="0" borderId="0" xfId="0" applyFont="1" applyBorder="1"/>
    <xf numFmtId="43" fontId="1" fillId="0" borderId="0" xfId="1" applyFont="1" applyFill="1" applyBorder="1" applyAlignment="1">
      <alignment horizontal="center"/>
    </xf>
    <xf numFmtId="43" fontId="20" fillId="0" borderId="0" xfId="1" applyFont="1" applyFill="1" applyBorder="1" applyAlignment="1">
      <alignment horizontal="center"/>
    </xf>
    <xf numFmtId="44" fontId="0" fillId="0" borderId="0" xfId="0" applyNumberFormat="1" applyFont="1"/>
    <xf numFmtId="0" fontId="0" fillId="0" borderId="0" xfId="0" applyFont="1" applyBorder="1"/>
    <xf numFmtId="9" fontId="0" fillId="0" borderId="0" xfId="0" applyNumberFormat="1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0" fillId="0" borderId="0" xfId="0" applyFont="1" applyFill="1"/>
    <xf numFmtId="165" fontId="15" fillId="0" borderId="2" xfId="0" applyNumberFormat="1" applyFont="1" applyBorder="1" applyAlignment="1">
      <alignment horizontal="center"/>
    </xf>
    <xf numFmtId="43" fontId="0" fillId="4" borderId="0" xfId="1" applyFont="1" applyFill="1" applyBorder="1" applyAlignment="1" applyProtection="1"/>
    <xf numFmtId="43" fontId="0" fillId="4" borderId="0" xfId="1" applyFont="1" applyFill="1"/>
    <xf numFmtId="43" fontId="0" fillId="0" borderId="1" xfId="1" applyFont="1" applyFill="1" applyBorder="1" applyAlignment="1" applyProtection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/>
    <xf numFmtId="44" fontId="24" fillId="0" borderId="0" xfId="2" applyFont="1"/>
    <xf numFmtId="43" fontId="24" fillId="0" borderId="0" xfId="1" applyFont="1"/>
    <xf numFmtId="43" fontId="24" fillId="0" borderId="2" xfId="1" applyFont="1" applyBorder="1"/>
    <xf numFmtId="43" fontId="24" fillId="0" borderId="0" xfId="1" applyFont="1" applyBorder="1"/>
    <xf numFmtId="0" fontId="24" fillId="0" borderId="0" xfId="0" applyFont="1" applyBorder="1"/>
    <xf numFmtId="0" fontId="24" fillId="0" borderId="0" xfId="0" applyFont="1" applyAlignment="1">
      <alignment horizontal="left"/>
    </xf>
    <xf numFmtId="43" fontId="23" fillId="0" borderId="4" xfId="1" applyFont="1" applyBorder="1"/>
    <xf numFmtId="43" fontId="23" fillId="0" borderId="0" xfId="1" applyFont="1" applyBorder="1"/>
    <xf numFmtId="43" fontId="24" fillId="0" borderId="7" xfId="1" applyFont="1" applyBorder="1"/>
    <xf numFmtId="43" fontId="24" fillId="0" borderId="1" xfId="1" applyFont="1" applyBorder="1"/>
    <xf numFmtId="43" fontId="23" fillId="0" borderId="3" xfId="1" applyFont="1" applyBorder="1"/>
    <xf numFmtId="44" fontId="24" fillId="0" borderId="2" xfId="2" applyFont="1" applyBorder="1"/>
    <xf numFmtId="44" fontId="23" fillId="0" borderId="4" xfId="2" applyFont="1" applyBorder="1"/>
    <xf numFmtId="0" fontId="26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L41"/>
  <sheetViews>
    <sheetView zoomScale="104" zoomScaleNormal="152" workbookViewId="0">
      <selection sqref="A1:C1"/>
    </sheetView>
  </sheetViews>
  <sheetFormatPr defaultColWidth="11.19921875" defaultRowHeight="15.6" x14ac:dyDescent="0.3"/>
  <cols>
    <col min="1" max="1" width="31.296875" customWidth="1"/>
    <col min="2" max="2" width="13.19921875" customWidth="1"/>
    <col min="3" max="3" width="9.3984375" customWidth="1"/>
    <col min="4" max="4" width="19.796875" customWidth="1"/>
    <col min="5" max="5" width="6.8984375" style="1" customWidth="1"/>
    <col min="6" max="6" width="11" customWidth="1"/>
    <col min="7" max="7" width="11.796875" customWidth="1"/>
    <col min="8" max="8" width="7.796875" customWidth="1"/>
    <col min="9" max="9" width="24.8984375" bestFit="1" customWidth="1"/>
    <col min="10" max="10" width="5.8984375" style="1" customWidth="1"/>
    <col min="11" max="11" width="7.69921875" customWidth="1"/>
  </cols>
  <sheetData>
    <row r="1" spans="1:12" ht="18" x14ac:dyDescent="0.35">
      <c r="A1" s="57" t="s">
        <v>3</v>
      </c>
      <c r="B1" s="57"/>
      <c r="C1" s="57"/>
    </row>
    <row r="2" spans="1:12" x14ac:dyDescent="0.3">
      <c r="A2" s="56"/>
      <c r="B2" s="56"/>
      <c r="C2" s="56"/>
    </row>
    <row r="3" spans="1:12" x14ac:dyDescent="0.3">
      <c r="A3" s="3" t="s">
        <v>5</v>
      </c>
      <c r="B3" s="3" t="s">
        <v>4</v>
      </c>
      <c r="D3" s="2" t="s">
        <v>51</v>
      </c>
      <c r="E3" s="3" t="s">
        <v>58</v>
      </c>
      <c r="F3" s="3" t="s">
        <v>22</v>
      </c>
      <c r="G3" s="3" t="s">
        <v>55</v>
      </c>
      <c r="I3" s="2" t="s">
        <v>48</v>
      </c>
      <c r="J3" s="3" t="s">
        <v>58</v>
      </c>
      <c r="K3" s="3" t="s">
        <v>22</v>
      </c>
      <c r="L3" s="3" t="s">
        <v>55</v>
      </c>
    </row>
    <row r="4" spans="1:12" ht="16.05" customHeight="1" x14ac:dyDescent="0.3">
      <c r="A4" t="s">
        <v>44</v>
      </c>
      <c r="B4" s="4">
        <v>305</v>
      </c>
      <c r="D4" t="s">
        <v>50</v>
      </c>
      <c r="E4" s="1">
        <v>2</v>
      </c>
      <c r="F4" s="4">
        <v>26.99</v>
      </c>
      <c r="G4" s="4">
        <f>E4*F4</f>
        <v>53.98</v>
      </c>
      <c r="I4" t="s">
        <v>13</v>
      </c>
      <c r="J4" s="1">
        <v>3</v>
      </c>
      <c r="K4">
        <v>5.99</v>
      </c>
      <c r="L4">
        <f>J4*K4</f>
        <v>17.97</v>
      </c>
    </row>
    <row r="5" spans="1:12" x14ac:dyDescent="0.3">
      <c r="A5" t="s">
        <v>36</v>
      </c>
      <c r="B5" s="4">
        <v>180</v>
      </c>
      <c r="D5" t="s">
        <v>11</v>
      </c>
      <c r="E5" s="1">
        <v>1</v>
      </c>
      <c r="F5" s="4">
        <v>98.83</v>
      </c>
      <c r="G5" s="4">
        <v>98.83</v>
      </c>
      <c r="I5" t="s">
        <v>62</v>
      </c>
      <c r="J5" s="1">
        <v>1</v>
      </c>
      <c r="K5">
        <v>11.77</v>
      </c>
      <c r="L5">
        <f t="shared" ref="L5:L20" si="0">J5*K5</f>
        <v>11.77</v>
      </c>
    </row>
    <row r="6" spans="1:12" x14ac:dyDescent="0.3">
      <c r="A6" t="s">
        <v>110</v>
      </c>
      <c r="B6" s="4">
        <v>1500</v>
      </c>
      <c r="D6" t="s">
        <v>56</v>
      </c>
      <c r="E6" s="1">
        <v>1</v>
      </c>
      <c r="F6" s="4">
        <v>109</v>
      </c>
      <c r="G6" s="4">
        <v>109</v>
      </c>
      <c r="I6" t="s">
        <v>64</v>
      </c>
      <c r="J6" s="1">
        <v>1</v>
      </c>
      <c r="K6">
        <v>20.99</v>
      </c>
      <c r="L6">
        <f t="shared" si="0"/>
        <v>20.99</v>
      </c>
    </row>
    <row r="7" spans="1:12" x14ac:dyDescent="0.3">
      <c r="A7" t="s">
        <v>51</v>
      </c>
      <c r="B7" s="4">
        <v>721.58</v>
      </c>
      <c r="D7" t="s">
        <v>57</v>
      </c>
      <c r="E7" s="1">
        <v>1</v>
      </c>
      <c r="F7" s="4">
        <v>199.95</v>
      </c>
      <c r="G7" s="4">
        <v>199.95</v>
      </c>
      <c r="I7" t="s">
        <v>14</v>
      </c>
      <c r="J7" s="1">
        <v>2</v>
      </c>
      <c r="K7">
        <v>3.27</v>
      </c>
      <c r="L7">
        <f t="shared" si="0"/>
        <v>6.54</v>
      </c>
    </row>
    <row r="8" spans="1:12" x14ac:dyDescent="0.3">
      <c r="A8" t="s">
        <v>49</v>
      </c>
      <c r="B8" s="4">
        <v>210</v>
      </c>
      <c r="D8" t="s">
        <v>59</v>
      </c>
      <c r="E8" s="1">
        <v>1</v>
      </c>
      <c r="F8" s="4">
        <v>49.99</v>
      </c>
      <c r="G8" s="4">
        <v>49.99</v>
      </c>
      <c r="I8" t="s">
        <v>63</v>
      </c>
      <c r="J8" s="1">
        <v>2</v>
      </c>
      <c r="K8">
        <v>3.27</v>
      </c>
      <c r="L8">
        <f t="shared" si="0"/>
        <v>6.54</v>
      </c>
    </row>
    <row r="9" spans="1:12" x14ac:dyDescent="0.3">
      <c r="A9" t="s">
        <v>48</v>
      </c>
      <c r="B9" s="4">
        <v>226.98</v>
      </c>
      <c r="D9" t="s">
        <v>53</v>
      </c>
      <c r="E9" s="1">
        <v>1</v>
      </c>
      <c r="F9" s="4">
        <v>33.9</v>
      </c>
      <c r="G9" s="4">
        <v>33.9</v>
      </c>
      <c r="I9" t="s">
        <v>69</v>
      </c>
      <c r="J9" s="1">
        <v>1</v>
      </c>
      <c r="K9">
        <v>8.99</v>
      </c>
      <c r="L9">
        <f t="shared" si="0"/>
        <v>8.99</v>
      </c>
    </row>
    <row r="10" spans="1:12" x14ac:dyDescent="0.3">
      <c r="A10" t="s">
        <v>131</v>
      </c>
      <c r="B10" s="4">
        <v>15</v>
      </c>
      <c r="D10" t="s">
        <v>54</v>
      </c>
      <c r="E10" s="1">
        <v>2</v>
      </c>
      <c r="F10" s="4">
        <v>16.989999999999998</v>
      </c>
      <c r="G10" s="4">
        <f>E10*F10</f>
        <v>33.979999999999997</v>
      </c>
      <c r="I10" t="s">
        <v>70</v>
      </c>
      <c r="J10" s="1">
        <v>1</v>
      </c>
      <c r="K10">
        <v>20.43</v>
      </c>
      <c r="L10">
        <f t="shared" si="0"/>
        <v>20.43</v>
      </c>
    </row>
    <row r="11" spans="1:12" x14ac:dyDescent="0.3">
      <c r="A11" t="s">
        <v>77</v>
      </c>
      <c r="B11" s="7">
        <v>54.87</v>
      </c>
      <c r="D11" t="s">
        <v>60</v>
      </c>
      <c r="E11" s="1">
        <v>1</v>
      </c>
      <c r="F11" s="4">
        <v>49.99</v>
      </c>
      <c r="G11" s="4">
        <v>49.99</v>
      </c>
      <c r="I11" t="s">
        <v>67</v>
      </c>
      <c r="J11" s="1">
        <v>2</v>
      </c>
      <c r="K11">
        <v>3.97</v>
      </c>
      <c r="L11">
        <f t="shared" si="0"/>
        <v>7.94</v>
      </c>
    </row>
    <row r="12" spans="1:12" ht="16.2" thickBot="1" x14ac:dyDescent="0.35">
      <c r="A12" s="10" t="s">
        <v>85</v>
      </c>
      <c r="B12" s="42">
        <f>SUM(B4:B11)</f>
        <v>3213.43</v>
      </c>
      <c r="D12" t="s">
        <v>12</v>
      </c>
      <c r="E12" s="1">
        <v>2</v>
      </c>
      <c r="F12" s="4">
        <v>3</v>
      </c>
      <c r="G12" s="4">
        <f>E12*F12</f>
        <v>6</v>
      </c>
      <c r="I12" t="s">
        <v>68</v>
      </c>
      <c r="J12" s="1">
        <v>1</v>
      </c>
      <c r="K12">
        <v>9.99</v>
      </c>
      <c r="L12">
        <f t="shared" si="0"/>
        <v>9.99</v>
      </c>
    </row>
    <row r="13" spans="1:12" ht="16.2" thickTop="1" x14ac:dyDescent="0.3">
      <c r="D13" t="s">
        <v>73</v>
      </c>
      <c r="E13" s="1">
        <v>2</v>
      </c>
      <c r="F13" s="4">
        <v>16.989999999999998</v>
      </c>
      <c r="G13" s="4">
        <f>E13*F13</f>
        <v>33.979999999999997</v>
      </c>
      <c r="I13" t="s">
        <v>71</v>
      </c>
      <c r="J13" s="1">
        <v>2</v>
      </c>
      <c r="K13">
        <v>5.97</v>
      </c>
      <c r="L13">
        <f t="shared" si="0"/>
        <v>11.94</v>
      </c>
    </row>
    <row r="14" spans="1:12" x14ac:dyDescent="0.3">
      <c r="D14" t="s">
        <v>61</v>
      </c>
      <c r="E14" s="1">
        <v>1</v>
      </c>
      <c r="F14" s="4">
        <v>35.99</v>
      </c>
      <c r="G14" s="4">
        <v>35.99</v>
      </c>
      <c r="I14" t="s">
        <v>72</v>
      </c>
      <c r="J14" s="1">
        <v>1</v>
      </c>
      <c r="K14">
        <v>14.49</v>
      </c>
      <c r="L14">
        <f t="shared" si="0"/>
        <v>14.49</v>
      </c>
    </row>
    <row r="15" spans="1:12" x14ac:dyDescent="0.3">
      <c r="D15" t="s">
        <v>52</v>
      </c>
      <c r="E15" s="1">
        <v>1</v>
      </c>
      <c r="F15" s="4">
        <v>15.99</v>
      </c>
      <c r="G15" s="7">
        <v>15.99</v>
      </c>
      <c r="I15" t="s">
        <v>66</v>
      </c>
      <c r="J15" s="1">
        <v>1</v>
      </c>
      <c r="K15">
        <v>9.99</v>
      </c>
      <c r="L15">
        <f t="shared" si="0"/>
        <v>9.99</v>
      </c>
    </row>
    <row r="16" spans="1:12" ht="16.2" thickBot="1" x14ac:dyDescent="0.35">
      <c r="F16" t="s">
        <v>43</v>
      </c>
      <c r="G16" s="11">
        <f>SUM(G4:G15)</f>
        <v>721.58</v>
      </c>
      <c r="I16" t="s">
        <v>65</v>
      </c>
      <c r="J16" s="1">
        <v>2</v>
      </c>
      <c r="K16">
        <v>5.49</v>
      </c>
      <c r="L16">
        <f t="shared" si="0"/>
        <v>10.98</v>
      </c>
    </row>
    <row r="17" spans="1:12" ht="16.05" customHeight="1" thickTop="1" x14ac:dyDescent="0.3">
      <c r="I17" t="s">
        <v>15</v>
      </c>
      <c r="J17" s="1">
        <v>2</v>
      </c>
      <c r="K17">
        <v>9.76</v>
      </c>
      <c r="L17">
        <f t="shared" si="0"/>
        <v>19.52</v>
      </c>
    </row>
    <row r="18" spans="1:12" ht="16.05" customHeight="1" x14ac:dyDescent="0.3">
      <c r="I18" t="s">
        <v>16</v>
      </c>
      <c r="J18" s="1">
        <v>2</v>
      </c>
      <c r="K18">
        <v>7.99</v>
      </c>
      <c r="L18">
        <f t="shared" si="0"/>
        <v>15.98</v>
      </c>
    </row>
    <row r="19" spans="1:12" x14ac:dyDescent="0.3">
      <c r="I19" t="s">
        <v>17</v>
      </c>
      <c r="J19" s="1">
        <v>2</v>
      </c>
      <c r="K19">
        <v>8.99</v>
      </c>
      <c r="L19">
        <f t="shared" si="0"/>
        <v>17.98</v>
      </c>
    </row>
    <row r="20" spans="1:12" x14ac:dyDescent="0.3">
      <c r="I20" t="s">
        <v>45</v>
      </c>
      <c r="J20" s="1">
        <v>2</v>
      </c>
      <c r="K20">
        <v>7.47</v>
      </c>
      <c r="L20" s="13">
        <f t="shared" si="0"/>
        <v>14.94</v>
      </c>
    </row>
    <row r="21" spans="1:12" ht="16.2" thickBot="1" x14ac:dyDescent="0.35">
      <c r="K21" t="s">
        <v>43</v>
      </c>
      <c r="L21" s="14">
        <f>SUM(L4:L20)</f>
        <v>226.97999999999996</v>
      </c>
    </row>
    <row r="22" spans="1:12" ht="21.6" thickTop="1" x14ac:dyDescent="0.4">
      <c r="A22" s="58" t="s">
        <v>111</v>
      </c>
      <c r="B22" s="58"/>
      <c r="C22" s="58"/>
      <c r="D22" s="58"/>
      <c r="E22" s="58"/>
      <c r="F22" s="58"/>
      <c r="G22" s="58"/>
    </row>
    <row r="23" spans="1:12" x14ac:dyDescent="0.3">
      <c r="A23" s="3" t="s">
        <v>74</v>
      </c>
    </row>
    <row r="24" spans="1:12" x14ac:dyDescent="0.3">
      <c r="A24" t="s">
        <v>49</v>
      </c>
      <c r="C24" t="s">
        <v>113</v>
      </c>
      <c r="D24" s="5" t="s">
        <v>112</v>
      </c>
      <c r="E24" s="1" t="s">
        <v>20</v>
      </c>
      <c r="F24" s="1" t="s">
        <v>114</v>
      </c>
    </row>
    <row r="25" spans="1:12" x14ac:dyDescent="0.3">
      <c r="A25" t="s">
        <v>75</v>
      </c>
      <c r="B25" s="4">
        <v>200</v>
      </c>
    </row>
    <row r="26" spans="1:12" x14ac:dyDescent="0.3">
      <c r="A26" t="s">
        <v>76</v>
      </c>
      <c r="B26" s="22">
        <v>10</v>
      </c>
      <c r="C26" s="23" t="s">
        <v>87</v>
      </c>
      <c r="D26" s="23">
        <v>70</v>
      </c>
      <c r="E26" s="18">
        <v>5.83</v>
      </c>
      <c r="F26" s="80">
        <v>45292</v>
      </c>
    </row>
    <row r="27" spans="1:12" ht="16.2" thickBot="1" x14ac:dyDescent="0.35">
      <c r="A27" s="15" t="s">
        <v>43</v>
      </c>
      <c r="B27" s="16">
        <f>SUM(B25:B26)</f>
        <v>210</v>
      </c>
      <c r="C27" s="1">
        <v>3</v>
      </c>
      <c r="D27" s="1">
        <v>12</v>
      </c>
      <c r="E27" s="18"/>
    </row>
    <row r="28" spans="1:12" ht="16.2" thickTop="1" x14ac:dyDescent="0.3">
      <c r="A28" s="15"/>
      <c r="B28" s="4"/>
      <c r="E28" s="18"/>
    </row>
    <row r="29" spans="1:12" ht="16.2" thickBot="1" x14ac:dyDescent="0.35">
      <c r="A29" t="s">
        <v>47</v>
      </c>
      <c r="B29" s="21">
        <v>1500</v>
      </c>
      <c r="C29" s="23" t="s">
        <v>88</v>
      </c>
      <c r="D29" s="23">
        <v>500</v>
      </c>
      <c r="E29" s="75">
        <v>41.67</v>
      </c>
      <c r="F29" s="80">
        <v>45292</v>
      </c>
    </row>
    <row r="30" spans="1:12" ht="16.2" thickTop="1" x14ac:dyDescent="0.3">
      <c r="C30" s="1">
        <v>3</v>
      </c>
      <c r="D30" s="1">
        <v>12</v>
      </c>
      <c r="E30" s="18"/>
    </row>
    <row r="32" spans="1:12" ht="16.2" thickBot="1" x14ac:dyDescent="0.35">
      <c r="A32" t="s">
        <v>51</v>
      </c>
      <c r="B32" s="21">
        <v>721.58</v>
      </c>
      <c r="C32" s="12" t="s">
        <v>115</v>
      </c>
      <c r="D32" s="23">
        <v>360.79</v>
      </c>
      <c r="E32" s="76">
        <v>30.07</v>
      </c>
      <c r="F32" s="80">
        <v>45292</v>
      </c>
    </row>
    <row r="33" spans="2:8" ht="16.8" thickTop="1" thickBot="1" x14ac:dyDescent="0.35">
      <c r="C33" s="1">
        <v>2</v>
      </c>
      <c r="D33" s="1">
        <v>12</v>
      </c>
      <c r="E33" s="77">
        <f>SUM(E26:E32)</f>
        <v>77.569999999999993</v>
      </c>
      <c r="G33">
        <v>80.569999999999993</v>
      </c>
      <c r="H33" t="s">
        <v>118</v>
      </c>
    </row>
    <row r="34" spans="2:8" ht="16.2" thickTop="1" x14ac:dyDescent="0.3"/>
    <row r="35" spans="2:8" ht="17.399999999999999" x14ac:dyDescent="0.45">
      <c r="B35" s="4">
        <v>1998</v>
      </c>
      <c r="C35" s="81" t="s">
        <v>116</v>
      </c>
      <c r="D35" s="82">
        <v>999</v>
      </c>
      <c r="E35" s="1">
        <v>83.25</v>
      </c>
      <c r="F35" s="80">
        <v>45658</v>
      </c>
      <c r="G35" s="18">
        <f>E33+E35</f>
        <v>160.82</v>
      </c>
      <c r="H35" t="s">
        <v>119</v>
      </c>
    </row>
    <row r="36" spans="2:8" x14ac:dyDescent="0.3">
      <c r="C36" s="1">
        <v>2</v>
      </c>
      <c r="D36" s="1">
        <v>12</v>
      </c>
    </row>
    <row r="38" spans="2:8" x14ac:dyDescent="0.3">
      <c r="B38" s="4">
        <v>1198</v>
      </c>
      <c r="C38" s="23" t="s">
        <v>117</v>
      </c>
      <c r="D38" s="82">
        <v>599</v>
      </c>
      <c r="E38" s="1">
        <v>49.92</v>
      </c>
      <c r="F38" s="80">
        <v>45748</v>
      </c>
      <c r="G38" s="18">
        <f>E33+E35+E38</f>
        <v>210.74</v>
      </c>
      <c r="H38" t="s">
        <v>120</v>
      </c>
    </row>
    <row r="39" spans="2:8" x14ac:dyDescent="0.3">
      <c r="C39" s="1">
        <v>2</v>
      </c>
      <c r="D39" s="1">
        <v>12</v>
      </c>
    </row>
    <row r="41" spans="2:8" x14ac:dyDescent="0.3">
      <c r="B41" s="4">
        <v>1998</v>
      </c>
      <c r="F41" s="80">
        <v>46377</v>
      </c>
    </row>
  </sheetData>
  <mergeCells count="3">
    <mergeCell ref="A1:C1"/>
    <mergeCell ref="A2:C2"/>
    <mergeCell ref="A22:G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110E-D0E0-4915-A91D-602C1B26BD13}">
  <dimension ref="A1:R29"/>
  <sheetViews>
    <sheetView workbookViewId="0">
      <selection sqref="A1:XFD3"/>
    </sheetView>
  </sheetViews>
  <sheetFormatPr defaultRowHeight="15.6" x14ac:dyDescent="0.3"/>
  <cols>
    <col min="1" max="1" width="33.796875" customWidth="1"/>
    <col min="2" max="2" width="11.09765625" bestFit="1" customWidth="1"/>
    <col min="3" max="3" width="11.69921875" customWidth="1"/>
    <col min="4" max="4" width="2.09765625" customWidth="1"/>
    <col min="5" max="6" width="11.09765625" bestFit="1" customWidth="1"/>
    <col min="7" max="7" width="2.19921875" customWidth="1"/>
    <col min="8" max="8" width="12.796875" customWidth="1"/>
    <col min="9" max="9" width="11.69921875" bestFit="1" customWidth="1"/>
    <col min="10" max="10" width="3.296875" customWidth="1"/>
    <col min="11" max="12" width="11.09765625" bestFit="1" customWidth="1"/>
    <col min="14" max="15" width="10.09765625" bestFit="1" customWidth="1"/>
  </cols>
  <sheetData>
    <row r="1" spans="1:18" ht="18" x14ac:dyDescent="0.35">
      <c r="A1" s="57" t="s">
        <v>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65"/>
      <c r="Q1" s="65"/>
      <c r="R1" s="65"/>
    </row>
    <row r="2" spans="1:18" x14ac:dyDescent="0.3">
      <c r="A2" s="66" t="s">
        <v>100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8" x14ac:dyDescent="0.3">
      <c r="A3" s="67" t="s">
        <v>155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8"/>
      <c r="R3" s="68"/>
    </row>
    <row r="4" spans="1:18" x14ac:dyDescent="0.3">
      <c r="B4" s="69" t="s">
        <v>101</v>
      </c>
      <c r="C4" s="69"/>
      <c r="D4" s="70"/>
      <c r="E4" s="69" t="s">
        <v>102</v>
      </c>
      <c r="F4" s="69"/>
      <c r="G4" s="70"/>
      <c r="H4" s="71" t="s">
        <v>109</v>
      </c>
      <c r="I4" s="70"/>
      <c r="J4" s="70"/>
      <c r="K4" s="69" t="s">
        <v>103</v>
      </c>
      <c r="L4" s="69"/>
      <c r="M4" s="70"/>
      <c r="N4" s="69" t="s">
        <v>104</v>
      </c>
      <c r="O4" s="69"/>
    </row>
    <row r="5" spans="1:18" x14ac:dyDescent="0.3">
      <c r="B5" s="72" t="s">
        <v>105</v>
      </c>
      <c r="C5" s="72" t="s">
        <v>106</v>
      </c>
      <c r="D5" s="72"/>
      <c r="E5" s="72" t="s">
        <v>105</v>
      </c>
      <c r="F5" s="72" t="s">
        <v>106</v>
      </c>
      <c r="G5" s="72"/>
      <c r="H5" s="72"/>
      <c r="I5" s="72"/>
      <c r="J5" s="72"/>
      <c r="K5" s="72" t="s">
        <v>105</v>
      </c>
      <c r="L5" s="72" t="s">
        <v>106</v>
      </c>
      <c r="M5" s="72"/>
      <c r="N5" s="72" t="s">
        <v>105</v>
      </c>
      <c r="O5" s="72" t="s">
        <v>106</v>
      </c>
    </row>
    <row r="6" spans="1:18" x14ac:dyDescent="0.3">
      <c r="A6" t="s">
        <v>107</v>
      </c>
      <c r="B6" s="70">
        <v>19326.32</v>
      </c>
      <c r="C6" s="70"/>
      <c r="D6" s="70"/>
      <c r="E6" s="70">
        <f>F15</f>
        <v>128260</v>
      </c>
      <c r="F6" s="70">
        <f>E16+E17+E19+E20+E21+E22+E23+E25+E14+E7</f>
        <v>103416</v>
      </c>
      <c r="G6" s="70"/>
      <c r="H6" s="70">
        <f>B6+E6-F6</f>
        <v>44170.320000000007</v>
      </c>
      <c r="I6" s="70"/>
      <c r="J6" s="70"/>
      <c r="K6" s="70"/>
      <c r="L6" s="70"/>
      <c r="M6" s="70"/>
      <c r="N6" s="70">
        <f>H6</f>
        <v>44170.320000000007</v>
      </c>
      <c r="O6" s="70"/>
    </row>
    <row r="7" spans="1:18" x14ac:dyDescent="0.3">
      <c r="A7" t="s">
        <v>51</v>
      </c>
      <c r="B7" s="5">
        <v>721.58</v>
      </c>
      <c r="C7" s="5"/>
      <c r="D7" s="5"/>
      <c r="E7" s="5">
        <v>3196</v>
      </c>
      <c r="F7" s="5"/>
      <c r="G7" s="5"/>
      <c r="H7" s="5">
        <f>B7+E7</f>
        <v>3917.58</v>
      </c>
      <c r="I7" s="5"/>
      <c r="J7" s="5"/>
      <c r="K7" s="5"/>
      <c r="L7" s="5"/>
      <c r="M7" s="5"/>
      <c r="N7" s="5">
        <f>H7</f>
        <v>3917.58</v>
      </c>
      <c r="O7" s="5"/>
    </row>
    <row r="8" spans="1:18" x14ac:dyDescent="0.3">
      <c r="A8" t="s">
        <v>125</v>
      </c>
      <c r="B8" s="5"/>
      <c r="C8" s="5">
        <v>360.84</v>
      </c>
      <c r="D8" s="5"/>
      <c r="E8" s="5"/>
      <c r="F8" s="107">
        <f>E24-F10-F12</f>
        <v>1809.12</v>
      </c>
      <c r="G8" s="5"/>
      <c r="H8" s="5"/>
      <c r="I8" s="5">
        <f>C8+F8</f>
        <v>2169.96</v>
      </c>
      <c r="J8" s="5"/>
      <c r="K8" s="5"/>
      <c r="L8" s="5"/>
      <c r="M8" s="5"/>
      <c r="N8" s="5"/>
      <c r="O8" s="5">
        <f>I8</f>
        <v>2169.96</v>
      </c>
    </row>
    <row r="9" spans="1:18" x14ac:dyDescent="0.3">
      <c r="A9" t="s">
        <v>49</v>
      </c>
      <c r="B9" s="5">
        <v>210</v>
      </c>
      <c r="C9" s="5"/>
      <c r="D9" s="5"/>
      <c r="E9" s="5"/>
      <c r="F9" s="50"/>
      <c r="G9" s="5"/>
      <c r="H9" s="5">
        <f>B9</f>
        <v>210</v>
      </c>
      <c r="I9" s="5"/>
      <c r="J9" s="5"/>
      <c r="K9" s="5"/>
      <c r="L9" s="5"/>
      <c r="M9" s="5"/>
      <c r="N9" s="5">
        <f>H9</f>
        <v>210</v>
      </c>
      <c r="O9" s="5"/>
    </row>
    <row r="10" spans="1:18" x14ac:dyDescent="0.3">
      <c r="A10" t="s">
        <v>126</v>
      </c>
      <c r="B10" s="5"/>
      <c r="C10" s="5">
        <v>70</v>
      </c>
      <c r="D10" s="5"/>
      <c r="E10" s="5"/>
      <c r="F10" s="107">
        <v>70</v>
      </c>
      <c r="G10" s="5"/>
      <c r="H10" s="5"/>
      <c r="I10" s="5">
        <f>C10+F10</f>
        <v>140</v>
      </c>
      <c r="J10" s="5"/>
      <c r="K10" s="5"/>
      <c r="L10" s="5"/>
      <c r="M10" s="5"/>
      <c r="N10" s="5"/>
      <c r="O10" s="5">
        <f>I10</f>
        <v>140</v>
      </c>
    </row>
    <row r="11" spans="1:18" x14ac:dyDescent="0.3">
      <c r="A11" t="s">
        <v>110</v>
      </c>
      <c r="B11" s="5">
        <v>1500</v>
      </c>
      <c r="C11" s="5"/>
      <c r="D11" s="5"/>
      <c r="E11" s="5"/>
      <c r="F11" s="50"/>
      <c r="G11" s="5"/>
      <c r="H11" s="5">
        <f>B11</f>
        <v>1500</v>
      </c>
      <c r="I11" s="5"/>
      <c r="J11" s="5"/>
      <c r="K11" s="5"/>
      <c r="L11" s="5"/>
      <c r="M11" s="5"/>
      <c r="N11" s="5">
        <f>H11</f>
        <v>1500</v>
      </c>
      <c r="O11" s="5"/>
    </row>
    <row r="12" spans="1:18" x14ac:dyDescent="0.3">
      <c r="A12" t="s">
        <v>127</v>
      </c>
      <c r="B12" s="70"/>
      <c r="C12" s="70">
        <v>500</v>
      </c>
      <c r="D12" s="70"/>
      <c r="E12" s="70"/>
      <c r="F12" s="106">
        <v>500</v>
      </c>
      <c r="G12" s="70"/>
      <c r="H12" s="70"/>
      <c r="I12" s="70">
        <f>C12+F12</f>
        <v>1000</v>
      </c>
      <c r="J12" s="70"/>
      <c r="K12" s="70"/>
      <c r="L12" s="70"/>
      <c r="M12" s="70"/>
      <c r="N12" s="70"/>
      <c r="O12" s="70">
        <f>I12</f>
        <v>1000</v>
      </c>
    </row>
    <row r="13" spans="1:18" x14ac:dyDescent="0.3">
      <c r="A13" t="s">
        <v>129</v>
      </c>
      <c r="B13" s="70"/>
      <c r="C13" s="70">
        <v>20827.060000000001</v>
      </c>
      <c r="D13" s="70"/>
      <c r="E13" s="70"/>
      <c r="F13" s="70"/>
      <c r="G13" s="70"/>
      <c r="H13" s="70"/>
      <c r="I13" s="70">
        <f>C13+F13-E13</f>
        <v>20827.060000000001</v>
      </c>
      <c r="J13" s="70"/>
      <c r="K13" s="70"/>
      <c r="L13" s="70"/>
      <c r="M13" s="70"/>
      <c r="N13" s="70"/>
      <c r="O13" s="70">
        <f>I13</f>
        <v>20827.060000000001</v>
      </c>
    </row>
    <row r="14" spans="1:18" x14ac:dyDescent="0.3">
      <c r="A14" t="s">
        <v>132</v>
      </c>
      <c r="B14" s="70"/>
      <c r="C14" s="70"/>
      <c r="D14" s="70"/>
      <c r="E14" s="70">
        <v>18000</v>
      </c>
      <c r="F14" s="70"/>
      <c r="G14" s="70"/>
      <c r="H14" s="70">
        <f>E14</f>
        <v>18000</v>
      </c>
      <c r="I14" s="70"/>
      <c r="J14" s="70"/>
      <c r="K14" s="70"/>
      <c r="L14" s="70"/>
      <c r="M14" s="70"/>
      <c r="N14" s="70">
        <f>H14</f>
        <v>18000</v>
      </c>
      <c r="O14" s="70"/>
    </row>
    <row r="15" spans="1:18" x14ac:dyDescent="0.3">
      <c r="A15" t="s">
        <v>130</v>
      </c>
      <c r="B15" s="70"/>
      <c r="D15" s="70"/>
      <c r="E15" s="70"/>
      <c r="F15" s="70">
        <f>'Income Statement Year 2 '!N14</f>
        <v>128260</v>
      </c>
      <c r="G15" s="70"/>
      <c r="H15" s="70"/>
      <c r="I15" s="70">
        <f>F15</f>
        <v>128260</v>
      </c>
      <c r="J15" s="70"/>
      <c r="K15" s="70"/>
      <c r="L15" s="70">
        <f>F15</f>
        <v>128260</v>
      </c>
      <c r="M15" s="70"/>
      <c r="N15" s="70"/>
      <c r="O15" s="70"/>
    </row>
    <row r="16" spans="1:18" x14ac:dyDescent="0.3">
      <c r="A16" t="s">
        <v>93</v>
      </c>
      <c r="C16" s="70"/>
      <c r="D16" s="70"/>
      <c r="E16" s="70">
        <f>'Income Statement Year 2 '!N17</f>
        <v>57717</v>
      </c>
      <c r="F16" s="70"/>
      <c r="G16" s="70"/>
      <c r="H16" s="70">
        <f>E16</f>
        <v>57717</v>
      </c>
      <c r="I16" s="70"/>
      <c r="J16" s="70"/>
      <c r="K16" s="70">
        <f>H16</f>
        <v>57717</v>
      </c>
      <c r="L16" s="70"/>
      <c r="M16" s="70"/>
      <c r="N16" s="70"/>
      <c r="O16" s="70"/>
    </row>
    <row r="17" spans="1:15" x14ac:dyDescent="0.3">
      <c r="A17" t="s">
        <v>82</v>
      </c>
      <c r="C17" s="70"/>
      <c r="D17" s="70"/>
      <c r="E17" s="70">
        <f>'Income Statement Year 2 '!N18</f>
        <v>19239</v>
      </c>
      <c r="F17" s="70"/>
      <c r="G17" s="70"/>
      <c r="H17" s="70">
        <f t="shared" ref="H17:H23" si="0">E17</f>
        <v>19239</v>
      </c>
      <c r="I17" s="70"/>
      <c r="J17" s="70"/>
      <c r="K17" s="70">
        <f t="shared" ref="K17:K25" si="1">H17</f>
        <v>19239</v>
      </c>
      <c r="L17" s="70"/>
      <c r="M17" s="70"/>
      <c r="N17" s="70"/>
      <c r="O17" s="70"/>
    </row>
    <row r="18" spans="1:15" x14ac:dyDescent="0.3">
      <c r="A18" t="s">
        <v>108</v>
      </c>
      <c r="B18" s="70"/>
      <c r="C18" s="70"/>
      <c r="D18" s="70"/>
      <c r="E18" s="5">
        <v>0</v>
      </c>
      <c r="F18" s="70"/>
      <c r="G18" s="70"/>
      <c r="H18" s="70">
        <f t="shared" si="0"/>
        <v>0</v>
      </c>
      <c r="I18" s="70"/>
      <c r="J18" s="70"/>
      <c r="K18" s="70">
        <f t="shared" si="1"/>
        <v>0</v>
      </c>
      <c r="L18" s="70"/>
      <c r="M18" s="70"/>
      <c r="N18" s="70"/>
      <c r="O18" s="70"/>
    </row>
    <row r="19" spans="1:15" x14ac:dyDescent="0.3">
      <c r="A19" t="s">
        <v>6</v>
      </c>
      <c r="C19" s="70"/>
      <c r="D19" s="70"/>
      <c r="E19" s="70">
        <f>'Income Statement Year 2 '!N19</f>
        <v>80</v>
      </c>
      <c r="F19" s="70"/>
      <c r="G19" s="70"/>
      <c r="H19" s="70">
        <f t="shared" si="0"/>
        <v>80</v>
      </c>
      <c r="I19" s="70"/>
      <c r="J19" s="70"/>
      <c r="K19" s="70">
        <f t="shared" si="1"/>
        <v>80</v>
      </c>
      <c r="L19" s="70"/>
      <c r="M19" s="70"/>
      <c r="N19" s="70"/>
      <c r="O19" s="70"/>
    </row>
    <row r="20" spans="1:15" x14ac:dyDescent="0.3">
      <c r="A20" t="s">
        <v>35</v>
      </c>
      <c r="C20" s="70"/>
      <c r="D20" s="70"/>
      <c r="E20" s="70">
        <f>'Income Statement Year 2 '!N20</f>
        <v>528</v>
      </c>
      <c r="F20" s="70"/>
      <c r="G20" s="70"/>
      <c r="H20" s="70">
        <f t="shared" si="0"/>
        <v>528</v>
      </c>
      <c r="I20" s="70"/>
      <c r="J20" s="70"/>
      <c r="K20" s="70">
        <f t="shared" si="1"/>
        <v>528</v>
      </c>
      <c r="L20" s="70"/>
      <c r="M20" s="70"/>
      <c r="N20" s="70"/>
      <c r="O20" s="70"/>
    </row>
    <row r="21" spans="1:15" x14ac:dyDescent="0.3">
      <c r="A21" t="s">
        <v>46</v>
      </c>
      <c r="C21" s="70"/>
      <c r="D21" s="70"/>
      <c r="E21" s="70">
        <f>'Income Statement Year 2 '!N21</f>
        <v>1404</v>
      </c>
      <c r="F21" s="70"/>
      <c r="G21" s="70"/>
      <c r="H21" s="70">
        <f t="shared" si="0"/>
        <v>1404</v>
      </c>
      <c r="I21" s="70"/>
      <c r="J21" s="70"/>
      <c r="K21" s="70">
        <f t="shared" si="1"/>
        <v>1404</v>
      </c>
      <c r="L21" s="70"/>
      <c r="M21" s="70"/>
      <c r="N21" s="70"/>
      <c r="O21" s="70"/>
    </row>
    <row r="22" spans="1:15" x14ac:dyDescent="0.3">
      <c r="A22" t="s">
        <v>32</v>
      </c>
      <c r="C22" s="70"/>
      <c r="D22" s="70"/>
      <c r="E22" s="70">
        <f>'Income Statement Year 2 '!N22</f>
        <v>2455</v>
      </c>
      <c r="F22" s="70"/>
      <c r="G22" s="70"/>
      <c r="H22" s="70">
        <f t="shared" si="0"/>
        <v>2455</v>
      </c>
      <c r="I22" s="70"/>
      <c r="J22" s="70"/>
      <c r="K22" s="70">
        <f t="shared" si="1"/>
        <v>2455</v>
      </c>
      <c r="L22" s="70"/>
      <c r="M22" s="70"/>
      <c r="N22" s="70"/>
      <c r="O22" s="70"/>
    </row>
    <row r="23" spans="1:15" x14ac:dyDescent="0.3">
      <c r="A23" t="s">
        <v>33</v>
      </c>
      <c r="C23" s="70"/>
      <c r="D23" s="70"/>
      <c r="E23" s="70">
        <f>'Income Statement Year 2 '!N23</f>
        <v>585</v>
      </c>
      <c r="F23" s="70"/>
      <c r="G23" s="70"/>
      <c r="H23" s="70">
        <f t="shared" si="0"/>
        <v>585</v>
      </c>
      <c r="I23" s="70"/>
      <c r="J23" s="70"/>
      <c r="K23" s="70">
        <f t="shared" si="1"/>
        <v>585</v>
      </c>
      <c r="L23" s="70"/>
      <c r="M23" s="70"/>
      <c r="N23" s="70"/>
      <c r="O23" s="70"/>
    </row>
    <row r="24" spans="1:15" x14ac:dyDescent="0.3">
      <c r="A24" t="s">
        <v>86</v>
      </c>
      <c r="C24" s="70"/>
      <c r="D24" s="70"/>
      <c r="E24" s="106">
        <f>'Income Statement Year 2 '!N24</f>
        <v>2379.12</v>
      </c>
      <c r="F24" s="70"/>
      <c r="G24" s="70"/>
      <c r="H24" s="70">
        <f t="shared" ref="H17:H25" si="2">B24+E24</f>
        <v>2379.12</v>
      </c>
      <c r="I24" s="70"/>
      <c r="J24" s="70"/>
      <c r="K24" s="70">
        <f t="shared" si="1"/>
        <v>2379.12</v>
      </c>
      <c r="L24" s="70"/>
      <c r="M24" s="70"/>
      <c r="N24" s="70"/>
      <c r="O24" s="70"/>
    </row>
    <row r="25" spans="1:15" x14ac:dyDescent="0.3">
      <c r="A25" t="s">
        <v>98</v>
      </c>
      <c r="C25" s="70"/>
      <c r="D25" s="70"/>
      <c r="E25" s="70">
        <f>'Income Statement Year 2 '!N25</f>
        <v>212</v>
      </c>
      <c r="F25" s="70"/>
      <c r="G25" s="70"/>
      <c r="H25" s="70">
        <f>E25</f>
        <v>212</v>
      </c>
      <c r="I25" s="70"/>
      <c r="J25" s="70"/>
      <c r="K25" s="108">
        <f t="shared" si="1"/>
        <v>212</v>
      </c>
      <c r="L25" s="108"/>
      <c r="M25" s="108"/>
      <c r="N25" s="108"/>
      <c r="O25" s="108"/>
    </row>
    <row r="26" spans="1:15" ht="16.2" thickBot="1" x14ac:dyDescent="0.35">
      <c r="B26" s="74">
        <f>SUM(B6:B25)</f>
        <v>21757.9</v>
      </c>
      <c r="C26" s="74">
        <f>SUM(C6:C25)</f>
        <v>21757.9</v>
      </c>
      <c r="D26" s="74"/>
      <c r="E26" s="74">
        <f>SUM(E6:E25)</f>
        <v>234055.12</v>
      </c>
      <c r="F26" s="74">
        <f>SUM(F6:F25)</f>
        <v>234055.12</v>
      </c>
      <c r="G26" s="74"/>
      <c r="H26" s="74">
        <f>SUM(H6:H25)</f>
        <v>152397.02000000002</v>
      </c>
      <c r="I26" s="74">
        <f>SUM(I6:I25)</f>
        <v>152397.01999999999</v>
      </c>
      <c r="J26" s="70"/>
      <c r="K26" s="70">
        <f>SUM(K6:K25)</f>
        <v>84599.12</v>
      </c>
      <c r="L26" s="70">
        <f>SUM(L6:L25)</f>
        <v>128260</v>
      </c>
      <c r="M26" s="70">
        <f>SUM(M6:M25)</f>
        <v>0</v>
      </c>
      <c r="N26" s="70">
        <f>SUM(N6:N25)</f>
        <v>67797.900000000009</v>
      </c>
      <c r="O26" s="70">
        <f>SUM(O6:O25)</f>
        <v>24137.02</v>
      </c>
    </row>
    <row r="27" spans="1:15" ht="16.2" thickTop="1" x14ac:dyDescent="0.3">
      <c r="B27" s="70"/>
      <c r="C27" s="70"/>
      <c r="D27" s="70"/>
      <c r="E27" s="70"/>
      <c r="F27" s="70"/>
      <c r="G27" s="70"/>
      <c r="H27" s="70"/>
      <c r="I27" s="70" t="s">
        <v>133</v>
      </c>
      <c r="J27" s="70"/>
      <c r="K27" s="73">
        <f>+L26-K26</f>
        <v>43660.880000000005</v>
      </c>
      <c r="L27" s="73"/>
      <c r="M27" s="73"/>
      <c r="N27" s="73"/>
      <c r="O27" s="73">
        <f>+N26-O26</f>
        <v>43660.880000000005</v>
      </c>
    </row>
    <row r="28" spans="1:15" ht="16.2" thickBot="1" x14ac:dyDescent="0.35">
      <c r="B28" s="70"/>
      <c r="C28" s="70">
        <f>C26-B26</f>
        <v>0</v>
      </c>
      <c r="D28" s="70"/>
      <c r="E28" s="70"/>
      <c r="F28" s="70"/>
      <c r="G28" s="70"/>
      <c r="H28" s="70"/>
      <c r="I28" s="70"/>
      <c r="J28" s="70"/>
      <c r="K28" s="74">
        <f>K26+K27</f>
        <v>128260</v>
      </c>
      <c r="L28" s="74">
        <f>L26+L27</f>
        <v>128260</v>
      </c>
      <c r="M28" s="74"/>
      <c r="N28" s="74">
        <f>N26+N27</f>
        <v>67797.900000000009</v>
      </c>
      <c r="O28" s="74">
        <f>O26+O27</f>
        <v>67797.900000000009</v>
      </c>
    </row>
    <row r="29" spans="1:15" ht="16.2" thickTop="1" x14ac:dyDescent="0.3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</sheetData>
  <mergeCells count="7">
    <mergeCell ref="B4:C4"/>
    <mergeCell ref="E4:F4"/>
    <mergeCell ref="K4:L4"/>
    <mergeCell ref="N4:O4"/>
    <mergeCell ref="A1:O1"/>
    <mergeCell ref="A2:O2"/>
    <mergeCell ref="A3:O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CB4B8-B121-404F-B455-185F7855553D}">
  <dimension ref="A1:R29"/>
  <sheetViews>
    <sheetView topLeftCell="A7" workbookViewId="0">
      <selection activeCell="A3" sqref="A3:O3"/>
    </sheetView>
  </sheetViews>
  <sheetFormatPr defaultRowHeight="15.6" x14ac:dyDescent="0.3"/>
  <cols>
    <col min="1" max="1" width="34.796875" customWidth="1"/>
    <col min="2" max="3" width="10.09765625" bestFit="1" customWidth="1"/>
    <col min="4" max="4" width="2.69921875" customWidth="1"/>
    <col min="5" max="6" width="11.09765625" bestFit="1" customWidth="1"/>
    <col min="7" max="7" width="2.59765625" customWidth="1"/>
    <col min="8" max="8" width="12.69921875" customWidth="1"/>
    <col min="9" max="9" width="11.69921875" bestFit="1" customWidth="1"/>
    <col min="10" max="10" width="2.796875" customWidth="1"/>
    <col min="11" max="12" width="11.09765625" bestFit="1" customWidth="1"/>
    <col min="13" max="13" width="2.3984375" customWidth="1"/>
    <col min="14" max="15" width="11.09765625" bestFit="1" customWidth="1"/>
  </cols>
  <sheetData>
    <row r="1" spans="1:18" ht="18" x14ac:dyDescent="0.35">
      <c r="A1" s="57" t="s">
        <v>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65"/>
      <c r="Q1" s="65"/>
      <c r="R1" s="65"/>
    </row>
    <row r="2" spans="1:18" x14ac:dyDescent="0.3">
      <c r="A2" s="66" t="s">
        <v>100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8" x14ac:dyDescent="0.3">
      <c r="A3" s="67" t="s">
        <v>146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8"/>
      <c r="R3" s="68"/>
    </row>
    <row r="4" spans="1:18" x14ac:dyDescent="0.3">
      <c r="B4" s="69" t="s">
        <v>101</v>
      </c>
      <c r="C4" s="69"/>
      <c r="D4" s="70"/>
      <c r="E4" s="69" t="s">
        <v>102</v>
      </c>
      <c r="F4" s="69"/>
      <c r="G4" s="70"/>
      <c r="H4" s="71" t="s">
        <v>109</v>
      </c>
      <c r="I4" s="70"/>
      <c r="J4" s="70"/>
      <c r="K4" s="69" t="s">
        <v>103</v>
      </c>
      <c r="L4" s="69"/>
      <c r="M4" s="70"/>
      <c r="N4" s="69" t="s">
        <v>104</v>
      </c>
      <c r="O4" s="69"/>
    </row>
    <row r="5" spans="1:18" x14ac:dyDescent="0.3">
      <c r="B5" s="72" t="s">
        <v>105</v>
      </c>
      <c r="C5" s="72" t="s">
        <v>106</v>
      </c>
      <c r="D5" s="72"/>
      <c r="E5" s="72" t="s">
        <v>105</v>
      </c>
      <c r="F5" s="72" t="s">
        <v>106</v>
      </c>
      <c r="G5" s="72"/>
      <c r="H5" s="72"/>
      <c r="I5" s="72"/>
      <c r="J5" s="72"/>
      <c r="K5" s="72" t="s">
        <v>105</v>
      </c>
      <c r="L5" s="72" t="s">
        <v>106</v>
      </c>
      <c r="M5" s="72"/>
      <c r="N5" s="72" t="s">
        <v>105</v>
      </c>
      <c r="O5" s="72" t="s">
        <v>106</v>
      </c>
    </row>
    <row r="6" spans="1:18" x14ac:dyDescent="0.3">
      <c r="A6" t="s">
        <v>107</v>
      </c>
      <c r="B6" s="70">
        <v>44170.32</v>
      </c>
      <c r="C6" s="70"/>
      <c r="D6" s="70"/>
      <c r="E6" s="70">
        <f>F15</f>
        <v>145200</v>
      </c>
      <c r="F6" s="70">
        <f>E16+E17+E19+E20+E21+E22+E23+E25+E14+E7</f>
        <v>118444</v>
      </c>
      <c r="G6" s="70"/>
      <c r="H6" s="70">
        <f>B6+E6-F6</f>
        <v>70926.320000000007</v>
      </c>
      <c r="I6" s="70"/>
      <c r="J6" s="70"/>
      <c r="K6" s="70"/>
      <c r="L6" s="70"/>
      <c r="M6" s="70"/>
      <c r="N6" s="70">
        <f>H6</f>
        <v>70926.320000000007</v>
      </c>
      <c r="O6" s="70"/>
    </row>
    <row r="7" spans="1:18" x14ac:dyDescent="0.3">
      <c r="A7" t="s">
        <v>51</v>
      </c>
      <c r="B7" s="5">
        <v>3917.58</v>
      </c>
      <c r="C7" s="5"/>
      <c r="D7" s="5"/>
      <c r="E7" s="5">
        <v>1998</v>
      </c>
      <c r="F7" s="5"/>
      <c r="G7" s="5"/>
      <c r="H7" s="5">
        <f>B7+E7</f>
        <v>5915.58</v>
      </c>
      <c r="I7" s="5"/>
      <c r="J7" s="5"/>
      <c r="K7" s="5"/>
      <c r="L7" s="5"/>
      <c r="M7" s="5"/>
      <c r="N7" s="5">
        <f>H7</f>
        <v>5915.58</v>
      </c>
      <c r="O7" s="5"/>
    </row>
    <row r="8" spans="1:18" x14ac:dyDescent="0.3">
      <c r="A8" t="s">
        <v>125</v>
      </c>
      <c r="B8" s="5"/>
      <c r="C8" s="5">
        <v>2169.96</v>
      </c>
      <c r="D8" s="5"/>
      <c r="E8" s="5"/>
      <c r="F8" s="107">
        <f>E24-F10-F12</f>
        <v>1598.0400000000004</v>
      </c>
      <c r="G8" s="5"/>
      <c r="H8" s="5"/>
      <c r="I8" s="5">
        <f>C8+F8</f>
        <v>3768.0000000000005</v>
      </c>
      <c r="J8" s="5"/>
      <c r="K8" s="5"/>
      <c r="L8" s="5"/>
      <c r="M8" s="5"/>
      <c r="N8" s="5"/>
      <c r="O8" s="5">
        <f>I8</f>
        <v>3768.0000000000005</v>
      </c>
    </row>
    <row r="9" spans="1:18" x14ac:dyDescent="0.3">
      <c r="A9" t="s">
        <v>49</v>
      </c>
      <c r="B9" s="5">
        <v>210</v>
      </c>
      <c r="C9" s="5"/>
      <c r="D9" s="5"/>
      <c r="E9" s="5"/>
      <c r="F9" s="50"/>
      <c r="G9" s="5"/>
      <c r="H9" s="5">
        <f>B9</f>
        <v>210</v>
      </c>
      <c r="I9" s="5"/>
      <c r="J9" s="5"/>
      <c r="K9" s="5"/>
      <c r="L9" s="5"/>
      <c r="M9" s="5"/>
      <c r="N9" s="5">
        <f>H9</f>
        <v>210</v>
      </c>
      <c r="O9" s="5"/>
    </row>
    <row r="10" spans="1:18" x14ac:dyDescent="0.3">
      <c r="A10" t="s">
        <v>126</v>
      </c>
      <c r="B10" s="5"/>
      <c r="C10" s="5">
        <v>140</v>
      </c>
      <c r="D10" s="5"/>
      <c r="E10" s="5"/>
      <c r="F10" s="107">
        <v>70</v>
      </c>
      <c r="G10" s="5"/>
      <c r="H10" s="5"/>
      <c r="I10" s="5">
        <f>C10+F10</f>
        <v>210</v>
      </c>
      <c r="J10" s="5"/>
      <c r="K10" s="5"/>
      <c r="L10" s="5"/>
      <c r="M10" s="5"/>
      <c r="N10" s="5"/>
      <c r="O10" s="5">
        <f>I10</f>
        <v>210</v>
      </c>
    </row>
    <row r="11" spans="1:18" x14ac:dyDescent="0.3">
      <c r="A11" t="s">
        <v>110</v>
      </c>
      <c r="B11" s="5">
        <v>1500</v>
      </c>
      <c r="C11" s="5"/>
      <c r="D11" s="5"/>
      <c r="E11" s="5"/>
      <c r="F11" s="50"/>
      <c r="G11" s="5"/>
      <c r="H11" s="5">
        <f>B11</f>
        <v>1500</v>
      </c>
      <c r="I11" s="5"/>
      <c r="J11" s="5"/>
      <c r="K11" s="5"/>
      <c r="L11" s="5"/>
      <c r="M11" s="5"/>
      <c r="N11" s="5">
        <f>H11</f>
        <v>1500</v>
      </c>
      <c r="O11" s="5"/>
    </row>
    <row r="12" spans="1:18" x14ac:dyDescent="0.3">
      <c r="A12" t="s">
        <v>127</v>
      </c>
      <c r="B12" s="70"/>
      <c r="C12" s="70">
        <v>1000</v>
      </c>
      <c r="D12" s="70"/>
      <c r="E12" s="70"/>
      <c r="F12" s="106">
        <v>500</v>
      </c>
      <c r="G12" s="70"/>
      <c r="H12" s="70"/>
      <c r="I12" s="70">
        <f>C12+F12</f>
        <v>1500</v>
      </c>
      <c r="J12" s="70"/>
      <c r="K12" s="70"/>
      <c r="L12" s="70"/>
      <c r="M12" s="70"/>
      <c r="N12" s="70"/>
      <c r="O12" s="70">
        <f>I12</f>
        <v>1500</v>
      </c>
    </row>
    <row r="13" spans="1:18" x14ac:dyDescent="0.3">
      <c r="A13" t="s">
        <v>129</v>
      </c>
      <c r="B13" s="70"/>
      <c r="C13" s="70">
        <v>46487.94</v>
      </c>
      <c r="D13" s="70"/>
      <c r="E13" s="70"/>
      <c r="F13" s="70"/>
      <c r="G13" s="70"/>
      <c r="H13" s="70"/>
      <c r="I13" s="70">
        <f>C13+F13-E13</f>
        <v>46487.94</v>
      </c>
      <c r="J13" s="70"/>
      <c r="K13" s="70"/>
      <c r="L13" s="70"/>
      <c r="M13" s="70"/>
      <c r="N13" s="70"/>
      <c r="O13" s="70">
        <f>I13</f>
        <v>46487.94</v>
      </c>
    </row>
    <row r="14" spans="1:18" x14ac:dyDescent="0.3">
      <c r="A14" t="s">
        <v>132</v>
      </c>
      <c r="B14" s="70"/>
      <c r="C14" s="70"/>
      <c r="D14" s="70"/>
      <c r="E14" s="70">
        <v>24000</v>
      </c>
      <c r="F14" s="70"/>
      <c r="G14" s="70"/>
      <c r="H14" s="70">
        <f>E14</f>
        <v>24000</v>
      </c>
      <c r="I14" s="70"/>
      <c r="J14" s="70"/>
      <c r="K14" s="70"/>
      <c r="L14" s="70"/>
      <c r="M14" s="70"/>
      <c r="N14" s="70">
        <f>H14</f>
        <v>24000</v>
      </c>
      <c r="O14" s="70"/>
    </row>
    <row r="15" spans="1:18" x14ac:dyDescent="0.3">
      <c r="A15" t="s">
        <v>130</v>
      </c>
      <c r="B15" s="70"/>
      <c r="D15" s="70"/>
      <c r="E15" s="70"/>
      <c r="F15" s="70">
        <f>'Income Statement Year 3'!N14</f>
        <v>145200</v>
      </c>
      <c r="G15" s="70"/>
      <c r="H15" s="70"/>
      <c r="I15" s="70">
        <f>F15</f>
        <v>145200</v>
      </c>
      <c r="J15" s="70"/>
      <c r="K15" s="70"/>
      <c r="L15" s="70">
        <f>F15</f>
        <v>145200</v>
      </c>
      <c r="M15" s="70"/>
      <c r="N15" s="70"/>
      <c r="O15" s="70"/>
    </row>
    <row r="16" spans="1:18" x14ac:dyDescent="0.3">
      <c r="A16" t="s">
        <v>93</v>
      </c>
      <c r="C16" s="70"/>
      <c r="D16" s="70"/>
      <c r="E16" s="70">
        <f>'Income Statement Year 3'!N17</f>
        <v>65340</v>
      </c>
      <c r="F16" s="70"/>
      <c r="G16" s="70"/>
      <c r="H16" s="70">
        <f>E16</f>
        <v>65340</v>
      </c>
      <c r="I16" s="70"/>
      <c r="J16" s="70"/>
      <c r="K16" s="70">
        <f>H16</f>
        <v>65340</v>
      </c>
      <c r="L16" s="70"/>
      <c r="M16" s="70"/>
      <c r="N16" s="70"/>
      <c r="O16" s="70"/>
    </row>
    <row r="17" spans="1:15" x14ac:dyDescent="0.3">
      <c r="A17" t="s">
        <v>82</v>
      </c>
      <c r="C17" s="70"/>
      <c r="D17" s="70"/>
      <c r="E17" s="70">
        <f>'Income Statement Year 3'!N18</f>
        <v>21780</v>
      </c>
      <c r="F17" s="70"/>
      <c r="G17" s="70"/>
      <c r="H17" s="70">
        <f t="shared" ref="H17:H23" si="0">E17</f>
        <v>21780</v>
      </c>
      <c r="I17" s="70"/>
      <c r="J17" s="70"/>
      <c r="K17" s="70">
        <f t="shared" ref="K17:K25" si="1">H17</f>
        <v>21780</v>
      </c>
      <c r="L17" s="70"/>
      <c r="M17" s="70"/>
      <c r="N17" s="70"/>
      <c r="O17" s="70"/>
    </row>
    <row r="18" spans="1:15" x14ac:dyDescent="0.3">
      <c r="A18" t="s">
        <v>108</v>
      </c>
      <c r="B18" s="70"/>
      <c r="C18" s="70"/>
      <c r="D18" s="70"/>
      <c r="E18" s="5">
        <v>0</v>
      </c>
      <c r="F18" s="70"/>
      <c r="G18" s="70"/>
      <c r="H18" s="70">
        <f t="shared" si="0"/>
        <v>0</v>
      </c>
      <c r="I18" s="70"/>
      <c r="J18" s="70"/>
      <c r="K18" s="70">
        <f t="shared" si="1"/>
        <v>0</v>
      </c>
      <c r="L18" s="70"/>
      <c r="M18" s="70"/>
      <c r="N18" s="70"/>
      <c r="O18" s="70"/>
    </row>
    <row r="19" spans="1:15" x14ac:dyDescent="0.3">
      <c r="A19" t="s">
        <v>6</v>
      </c>
      <c r="C19" s="70"/>
      <c r="D19" s="70"/>
      <c r="E19" s="70">
        <f>'Income Statement Year 3'!N19</f>
        <v>80</v>
      </c>
      <c r="F19" s="70"/>
      <c r="G19" s="70"/>
      <c r="H19" s="70">
        <f t="shared" si="0"/>
        <v>80</v>
      </c>
      <c r="I19" s="70"/>
      <c r="J19" s="70"/>
      <c r="K19" s="70">
        <f t="shared" si="1"/>
        <v>80</v>
      </c>
      <c r="L19" s="70"/>
      <c r="M19" s="70"/>
      <c r="N19" s="70"/>
      <c r="O19" s="70"/>
    </row>
    <row r="20" spans="1:15" x14ac:dyDescent="0.3">
      <c r="A20" t="s">
        <v>35</v>
      </c>
      <c r="C20" s="70"/>
      <c r="D20" s="70"/>
      <c r="E20" s="70">
        <f>'Income Statement Year 3'!N20</f>
        <v>528</v>
      </c>
      <c r="F20" s="70"/>
      <c r="G20" s="70"/>
      <c r="H20" s="70">
        <f t="shared" si="0"/>
        <v>528</v>
      </c>
      <c r="I20" s="70"/>
      <c r="J20" s="70"/>
      <c r="K20" s="70">
        <f t="shared" si="1"/>
        <v>528</v>
      </c>
      <c r="L20" s="70"/>
      <c r="M20" s="70"/>
      <c r="N20" s="70"/>
      <c r="O20" s="70"/>
    </row>
    <row r="21" spans="1:15" x14ac:dyDescent="0.3">
      <c r="A21" t="s">
        <v>46</v>
      </c>
      <c r="C21" s="70"/>
      <c r="D21" s="70"/>
      <c r="E21" s="70">
        <f>'Income Statement Year 3'!N21</f>
        <v>1404</v>
      </c>
      <c r="F21" s="70"/>
      <c r="G21" s="70"/>
      <c r="H21" s="70">
        <f t="shared" si="0"/>
        <v>1404</v>
      </c>
      <c r="I21" s="70"/>
      <c r="J21" s="70"/>
      <c r="K21" s="70">
        <f t="shared" si="1"/>
        <v>1404</v>
      </c>
      <c r="L21" s="70"/>
      <c r="M21" s="70"/>
      <c r="N21" s="70"/>
      <c r="O21" s="70"/>
    </row>
    <row r="22" spans="1:15" x14ac:dyDescent="0.3">
      <c r="A22" t="s">
        <v>32</v>
      </c>
      <c r="C22" s="70"/>
      <c r="D22" s="70"/>
      <c r="E22" s="70">
        <f>'Income Statement Year 3'!N22</f>
        <v>2555</v>
      </c>
      <c r="F22" s="70"/>
      <c r="G22" s="70"/>
      <c r="H22" s="70">
        <f t="shared" si="0"/>
        <v>2555</v>
      </c>
      <c r="I22" s="70"/>
      <c r="J22" s="70"/>
      <c r="K22" s="70">
        <f t="shared" si="1"/>
        <v>2555</v>
      </c>
      <c r="L22" s="70"/>
      <c r="M22" s="70"/>
      <c r="N22" s="70"/>
      <c r="O22" s="70"/>
    </row>
    <row r="23" spans="1:15" x14ac:dyDescent="0.3">
      <c r="A23" t="s">
        <v>33</v>
      </c>
      <c r="C23" s="70"/>
      <c r="D23" s="70"/>
      <c r="E23" s="70">
        <f>'Income Statement Year 3'!N23</f>
        <v>555</v>
      </c>
      <c r="F23" s="70"/>
      <c r="G23" s="70"/>
      <c r="H23" s="70">
        <f t="shared" si="0"/>
        <v>555</v>
      </c>
      <c r="I23" s="70"/>
      <c r="J23" s="70"/>
      <c r="K23" s="70">
        <f t="shared" si="1"/>
        <v>555</v>
      </c>
      <c r="L23" s="70"/>
      <c r="M23" s="70"/>
      <c r="N23" s="70"/>
      <c r="O23" s="70"/>
    </row>
    <row r="24" spans="1:15" x14ac:dyDescent="0.3">
      <c r="A24" t="s">
        <v>86</v>
      </c>
      <c r="C24" s="70"/>
      <c r="D24" s="70"/>
      <c r="E24" s="106">
        <f>'Income Statement Year 3'!N24</f>
        <v>2168.0400000000004</v>
      </c>
      <c r="F24" s="70"/>
      <c r="G24" s="70"/>
      <c r="H24" s="70">
        <f t="shared" ref="H24:H29" si="2">B24+E24</f>
        <v>2168.0400000000004</v>
      </c>
      <c r="I24" s="70"/>
      <c r="J24" s="70"/>
      <c r="K24" s="70">
        <f t="shared" si="1"/>
        <v>2168.0400000000004</v>
      </c>
      <c r="L24" s="70"/>
      <c r="M24" s="70"/>
      <c r="N24" s="70"/>
      <c r="O24" s="70"/>
    </row>
    <row r="25" spans="1:15" x14ac:dyDescent="0.3">
      <c r="A25" t="s">
        <v>98</v>
      </c>
      <c r="C25" s="70"/>
      <c r="D25" s="70"/>
      <c r="E25" s="70">
        <f>'Income Statement Year 3'!N25</f>
        <v>204</v>
      </c>
      <c r="F25" s="70"/>
      <c r="G25" s="70"/>
      <c r="H25" s="70">
        <f>E25</f>
        <v>204</v>
      </c>
      <c r="I25" s="70"/>
      <c r="J25" s="70"/>
      <c r="K25" s="108">
        <f t="shared" si="1"/>
        <v>204</v>
      </c>
      <c r="L25" s="108"/>
      <c r="M25" s="108"/>
      <c r="N25" s="108"/>
      <c r="O25" s="108"/>
    </row>
    <row r="26" spans="1:15" ht="16.2" thickBot="1" x14ac:dyDescent="0.35">
      <c r="B26" s="74">
        <f>SUM(B6:B25)</f>
        <v>49797.9</v>
      </c>
      <c r="C26" s="74">
        <f>SUM(C6:C25)</f>
        <v>49797.9</v>
      </c>
      <c r="D26" s="74"/>
      <c r="E26" s="74">
        <f>SUM(E6:E25)</f>
        <v>265812.03999999998</v>
      </c>
      <c r="F26" s="74">
        <f>SUM(F6:F25)</f>
        <v>265812.03999999998</v>
      </c>
      <c r="G26" s="74"/>
      <c r="H26" s="74">
        <f>SUM(H6:H25)</f>
        <v>197165.94000000003</v>
      </c>
      <c r="I26" s="74">
        <f>SUM(I6:I25)</f>
        <v>197165.94</v>
      </c>
      <c r="J26" s="70"/>
      <c r="K26" s="70">
        <f>SUM(K6:K25)</f>
        <v>94614.04</v>
      </c>
      <c r="L26" s="70">
        <f>SUM(L6:L25)</f>
        <v>145200</v>
      </c>
      <c r="M26" s="70">
        <f>SUM(M6:M25)</f>
        <v>0</v>
      </c>
      <c r="N26" s="70">
        <f>SUM(N6:N25)</f>
        <v>102551.90000000001</v>
      </c>
      <c r="O26" s="70">
        <f>SUM(O6:O25)</f>
        <v>51965.94</v>
      </c>
    </row>
    <row r="27" spans="1:15" ht="16.2" thickTop="1" x14ac:dyDescent="0.3">
      <c r="B27" s="70"/>
      <c r="C27" s="70"/>
      <c r="D27" s="70"/>
      <c r="E27" s="70"/>
      <c r="F27" s="70"/>
      <c r="G27" s="70"/>
      <c r="H27" s="70"/>
      <c r="I27" s="70" t="s">
        <v>133</v>
      </c>
      <c r="J27" s="70"/>
      <c r="K27" s="73">
        <f>+L26-K26</f>
        <v>50585.960000000006</v>
      </c>
      <c r="L27" s="73"/>
      <c r="M27" s="73"/>
      <c r="N27" s="73"/>
      <c r="O27" s="73">
        <f>+N26-O26</f>
        <v>50585.960000000006</v>
      </c>
    </row>
    <row r="28" spans="1:15" ht="16.2" thickBot="1" x14ac:dyDescent="0.35">
      <c r="B28" s="70"/>
      <c r="C28" s="70">
        <f>C26-B26</f>
        <v>0</v>
      </c>
      <c r="D28" s="70"/>
      <c r="E28" s="70"/>
      <c r="F28" s="70"/>
      <c r="G28" s="70"/>
      <c r="H28" s="70"/>
      <c r="I28" s="70"/>
      <c r="J28" s="70"/>
      <c r="K28" s="74">
        <f>K26+K27</f>
        <v>145200</v>
      </c>
      <c r="L28" s="74">
        <f>L26+L27</f>
        <v>145200</v>
      </c>
      <c r="M28" s="74"/>
      <c r="N28" s="74">
        <f>N26+N27</f>
        <v>102551.90000000001</v>
      </c>
      <c r="O28" s="74">
        <f>O26+O27</f>
        <v>102551.90000000001</v>
      </c>
    </row>
    <row r="29" spans="1:15" ht="16.2" thickTop="1" x14ac:dyDescent="0.3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</sheetData>
  <mergeCells count="7">
    <mergeCell ref="B4:C4"/>
    <mergeCell ref="E4:F4"/>
    <mergeCell ref="K4:L4"/>
    <mergeCell ref="N4:O4"/>
    <mergeCell ref="A1:O1"/>
    <mergeCell ref="A2:O2"/>
    <mergeCell ref="A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N31"/>
  <sheetViews>
    <sheetView topLeftCell="A9" workbookViewId="0">
      <selection activeCell="G15" sqref="G15"/>
    </sheetView>
  </sheetViews>
  <sheetFormatPr defaultColWidth="11.19921875" defaultRowHeight="15.6" x14ac:dyDescent="0.3"/>
  <cols>
    <col min="1" max="1" width="26.296875" bestFit="1" customWidth="1"/>
    <col min="14" max="14" width="12" bestFit="1" customWidth="1"/>
  </cols>
  <sheetData>
    <row r="1" spans="1:14" ht="18" x14ac:dyDescent="0.35">
      <c r="A1" s="57" t="s">
        <v>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60" customFormat="1" ht="16.2" customHeight="1" x14ac:dyDescent="0.3">
      <c r="A2" s="56" t="s">
        <v>81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60" customFormat="1" ht="16.2" customHeight="1" x14ac:dyDescent="0.3">
      <c r="A3" s="56" t="s">
        <v>99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60" customFormat="1" ht="16.2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" customFormat="1" x14ac:dyDescent="0.3">
      <c r="B5" s="26">
        <v>45315</v>
      </c>
      <c r="C5" s="26">
        <v>45346</v>
      </c>
      <c r="D5" s="26">
        <v>45375</v>
      </c>
      <c r="E5" s="26">
        <v>45406</v>
      </c>
      <c r="F5" s="26">
        <v>45436</v>
      </c>
      <c r="G5" s="26">
        <v>45467</v>
      </c>
      <c r="H5" s="26">
        <v>45497</v>
      </c>
      <c r="I5" s="26">
        <v>45528</v>
      </c>
      <c r="J5" s="26">
        <v>45559</v>
      </c>
      <c r="K5" s="26">
        <v>45589</v>
      </c>
      <c r="L5" s="26">
        <v>45620</v>
      </c>
      <c r="M5" s="26">
        <v>45650</v>
      </c>
      <c r="N5" s="2" t="s">
        <v>2</v>
      </c>
    </row>
    <row r="6" spans="1:14" x14ac:dyDescent="0.3">
      <c r="A6" s="2" t="s">
        <v>0</v>
      </c>
    </row>
    <row r="7" spans="1:14" x14ac:dyDescent="0.3">
      <c r="A7" t="s">
        <v>23</v>
      </c>
      <c r="B7" s="4">
        <f>'Cash Flow Year 1'!E14</f>
        <v>540</v>
      </c>
      <c r="C7" s="4">
        <f>'Cash Flow Year 1'!F14</f>
        <v>675</v>
      </c>
      <c r="D7" s="4">
        <f>'Cash Flow Year 1'!G14</f>
        <v>675</v>
      </c>
      <c r="E7" s="4">
        <f>'Cash Flow Year 1'!H14</f>
        <v>810</v>
      </c>
      <c r="F7" s="4">
        <f>'Cash Flow Year 1'!I14</f>
        <v>810</v>
      </c>
      <c r="G7" s="4">
        <f>'Cash Flow Year 1'!J14</f>
        <v>945</v>
      </c>
      <c r="H7" s="4">
        <f>'Cash Flow Year 1'!K14</f>
        <v>945</v>
      </c>
      <c r="I7" s="4">
        <f>'Cash Flow Year 1'!L14</f>
        <v>1080</v>
      </c>
      <c r="J7" s="4">
        <f>'Cash Flow Year 1'!M14</f>
        <v>1080</v>
      </c>
      <c r="K7" s="4">
        <f>'Cash Flow Year 1'!N14</f>
        <v>1215</v>
      </c>
      <c r="L7" s="4">
        <f>'Cash Flow Year 1'!O14</f>
        <v>1215</v>
      </c>
      <c r="M7" s="4">
        <f>'Cash Flow Year 1'!P14</f>
        <v>1350</v>
      </c>
      <c r="N7" s="4">
        <f>'Cash Flow Year 1'!Q14</f>
        <v>11340</v>
      </c>
    </row>
    <row r="8" spans="1:14" x14ac:dyDescent="0.3">
      <c r="A8" t="s">
        <v>24</v>
      </c>
      <c r="B8" s="4">
        <f>'Cash Flow Year 1'!E15</f>
        <v>435</v>
      </c>
      <c r="C8" s="4">
        <f>'Cash Flow Year 1'!F15</f>
        <v>725</v>
      </c>
      <c r="D8" s="4">
        <f>'Cash Flow Year 1'!G15</f>
        <v>725</v>
      </c>
      <c r="E8" s="4">
        <f>'Cash Flow Year 1'!H15</f>
        <v>870</v>
      </c>
      <c r="F8" s="4">
        <f>'Cash Flow Year 1'!I15</f>
        <v>870</v>
      </c>
      <c r="G8" s="4">
        <f>'Cash Flow Year 1'!J15</f>
        <v>1015</v>
      </c>
      <c r="H8" s="4">
        <f>'Cash Flow Year 1'!K15</f>
        <v>1015</v>
      </c>
      <c r="I8" s="4">
        <f>'Cash Flow Year 1'!L15</f>
        <v>1160</v>
      </c>
      <c r="J8" s="4">
        <f>'Cash Flow Year 1'!M15</f>
        <v>1160</v>
      </c>
      <c r="K8" s="4">
        <f>'Cash Flow Year 1'!N15</f>
        <v>1305</v>
      </c>
      <c r="L8" s="4">
        <f>'Cash Flow Year 1'!O15</f>
        <v>1305</v>
      </c>
      <c r="M8" s="4">
        <f>'Cash Flow Year 1'!P15</f>
        <v>1450</v>
      </c>
      <c r="N8" s="4">
        <f>'Cash Flow Year 1'!Q15</f>
        <v>12035</v>
      </c>
    </row>
    <row r="9" spans="1:14" x14ac:dyDescent="0.3">
      <c r="A9" t="s">
        <v>25</v>
      </c>
      <c r="B9" s="4">
        <f>'Cash Flow Year 1'!E16</f>
        <v>400</v>
      </c>
      <c r="C9" s="4">
        <f>'Cash Flow Year 1'!F16</f>
        <v>800</v>
      </c>
      <c r="D9" s="4">
        <f>'Cash Flow Year 1'!G16</f>
        <v>1000</v>
      </c>
      <c r="E9" s="4">
        <f>'Cash Flow Year 1'!H16</f>
        <v>1000</v>
      </c>
      <c r="F9" s="4">
        <f>'Cash Flow Year 1'!I16</f>
        <v>1200</v>
      </c>
      <c r="G9" s="4">
        <f>'Cash Flow Year 1'!J16</f>
        <v>1200</v>
      </c>
      <c r="H9" s="4">
        <f>'Cash Flow Year 1'!K16</f>
        <v>1400</v>
      </c>
      <c r="I9" s="4">
        <f>'Cash Flow Year 1'!L16</f>
        <v>1400</v>
      </c>
      <c r="J9" s="4">
        <f>'Cash Flow Year 1'!M16</f>
        <v>1600</v>
      </c>
      <c r="K9" s="4">
        <f>'Cash Flow Year 1'!N16</f>
        <v>1600</v>
      </c>
      <c r="L9" s="4">
        <f>'Cash Flow Year 1'!O16</f>
        <v>1800</v>
      </c>
      <c r="M9" s="4">
        <f>'Cash Flow Year 1'!P16</f>
        <v>1800</v>
      </c>
      <c r="N9" s="4">
        <f>'Cash Flow Year 1'!Q16</f>
        <v>15200</v>
      </c>
    </row>
    <row r="10" spans="1:14" x14ac:dyDescent="0.3">
      <c r="A10" t="s">
        <v>18</v>
      </c>
      <c r="B10" s="4">
        <f>'Cash Flow Year 1'!E17</f>
        <v>375</v>
      </c>
      <c r="C10" s="4">
        <f>'Cash Flow Year 1'!F17</f>
        <v>500</v>
      </c>
      <c r="D10" s="4">
        <f>'Cash Flow Year 1'!G17</f>
        <v>625</v>
      </c>
      <c r="E10" s="4">
        <f>'Cash Flow Year 1'!H17</f>
        <v>625</v>
      </c>
      <c r="F10" s="4">
        <f>'Cash Flow Year 1'!I17</f>
        <v>750</v>
      </c>
      <c r="G10" s="4">
        <f>'Cash Flow Year 1'!J17</f>
        <v>750</v>
      </c>
      <c r="H10" s="4">
        <f>'Cash Flow Year 1'!K17</f>
        <v>875</v>
      </c>
      <c r="I10" s="4">
        <f>'Cash Flow Year 1'!L17</f>
        <v>875</v>
      </c>
      <c r="J10" s="4">
        <f>'Cash Flow Year 1'!M17</f>
        <v>1000</v>
      </c>
      <c r="K10" s="4">
        <f>'Cash Flow Year 1'!N17</f>
        <v>1000</v>
      </c>
      <c r="L10" s="4">
        <f>'Cash Flow Year 1'!O17</f>
        <v>1125</v>
      </c>
      <c r="M10" s="4">
        <f>'Cash Flow Year 1'!P17</f>
        <v>1125</v>
      </c>
      <c r="N10" s="4">
        <f>'Cash Flow Year 1'!Q17</f>
        <v>9625</v>
      </c>
    </row>
    <row r="11" spans="1:14" x14ac:dyDescent="0.3">
      <c r="A11" t="s">
        <v>19</v>
      </c>
      <c r="B11" s="4">
        <f>'Cash Flow Year 1'!E18</f>
        <v>540</v>
      </c>
      <c r="C11" s="4">
        <f>'Cash Flow Year 1'!F18</f>
        <v>540</v>
      </c>
      <c r="D11" s="4">
        <f>'Cash Flow Year 1'!G18</f>
        <v>810</v>
      </c>
      <c r="E11" s="4">
        <f>'Cash Flow Year 1'!H18</f>
        <v>810</v>
      </c>
      <c r="F11" s="4">
        <f>'Cash Flow Year 1'!I18</f>
        <v>945</v>
      </c>
      <c r="G11" s="4">
        <f>'Cash Flow Year 1'!J18</f>
        <v>945</v>
      </c>
      <c r="H11" s="4">
        <f>'Cash Flow Year 1'!K18</f>
        <v>1080</v>
      </c>
      <c r="I11" s="4">
        <f>'Cash Flow Year 1'!L18</f>
        <v>1080</v>
      </c>
      <c r="J11" s="4">
        <f>'Cash Flow Year 1'!M18</f>
        <v>1080</v>
      </c>
      <c r="K11" s="4">
        <f>'Cash Flow Year 1'!N18</f>
        <v>1080</v>
      </c>
      <c r="L11" s="4">
        <f>'Cash Flow Year 1'!O18</f>
        <v>1215</v>
      </c>
      <c r="M11" s="4">
        <f>'Cash Flow Year 1'!P18</f>
        <v>1215</v>
      </c>
      <c r="N11" s="4">
        <f>'Cash Flow Year 1'!Q18</f>
        <v>11340</v>
      </c>
    </row>
    <row r="12" spans="1:14" x14ac:dyDescent="0.3">
      <c r="A12" t="s">
        <v>20</v>
      </c>
      <c r="B12" s="4">
        <f>'Cash Flow Year 1'!E19</f>
        <v>775</v>
      </c>
      <c r="C12" s="4">
        <f>'Cash Flow Year 1'!F19</f>
        <v>1085</v>
      </c>
      <c r="D12" s="4">
        <f>'Cash Flow Year 1'!G19</f>
        <v>1085</v>
      </c>
      <c r="E12" s="4">
        <f>'Cash Flow Year 1'!H19</f>
        <v>1240</v>
      </c>
      <c r="F12" s="4">
        <f>'Cash Flow Year 1'!I19</f>
        <v>1240</v>
      </c>
      <c r="G12" s="4">
        <f>'Cash Flow Year 1'!J19</f>
        <v>1395</v>
      </c>
      <c r="H12" s="4">
        <f>'Cash Flow Year 1'!K19</f>
        <v>1395</v>
      </c>
      <c r="I12" s="4">
        <f>'Cash Flow Year 1'!L19</f>
        <v>1550</v>
      </c>
      <c r="J12" s="4">
        <f>'Cash Flow Year 1'!M19</f>
        <v>1550</v>
      </c>
      <c r="K12" s="4">
        <f>'Cash Flow Year 1'!N19</f>
        <v>1550</v>
      </c>
      <c r="L12" s="4">
        <f>'Cash Flow Year 1'!O19</f>
        <v>1705</v>
      </c>
      <c r="M12" s="4">
        <f>'Cash Flow Year 1'!P19</f>
        <v>1705</v>
      </c>
      <c r="N12" s="4">
        <f>'Cash Flow Year 1'!Q19</f>
        <v>16275</v>
      </c>
    </row>
    <row r="13" spans="1:14" x14ac:dyDescent="0.3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s="61" customFormat="1" x14ac:dyDescent="0.3">
      <c r="A14" s="61" t="s">
        <v>7</v>
      </c>
      <c r="B14" s="44">
        <f>'Cash Flow Year 1'!E20</f>
        <v>3065</v>
      </c>
      <c r="C14" s="44">
        <f>'Cash Flow Year 1'!F20</f>
        <v>4325</v>
      </c>
      <c r="D14" s="44">
        <f>'Cash Flow Year 1'!G20</f>
        <v>4920</v>
      </c>
      <c r="E14" s="44">
        <f>'Cash Flow Year 1'!H20</f>
        <v>5355</v>
      </c>
      <c r="F14" s="44">
        <f>'Cash Flow Year 1'!I20</f>
        <v>5815</v>
      </c>
      <c r="G14" s="44">
        <f>'Cash Flow Year 1'!J20</f>
        <v>6250</v>
      </c>
      <c r="H14" s="44">
        <f>'Cash Flow Year 1'!K20</f>
        <v>6710</v>
      </c>
      <c r="I14" s="44">
        <f>'Cash Flow Year 1'!L20</f>
        <v>7145</v>
      </c>
      <c r="J14" s="44">
        <f>'Cash Flow Year 1'!M20</f>
        <v>7470</v>
      </c>
      <c r="K14" s="44">
        <f>'Cash Flow Year 1'!N20</f>
        <v>7750</v>
      </c>
      <c r="L14" s="44">
        <f>'Cash Flow Year 1'!O20</f>
        <v>8365</v>
      </c>
      <c r="M14" s="44">
        <f>'Cash Flow Year 1'!P20</f>
        <v>8645</v>
      </c>
      <c r="N14" s="44">
        <f>'Cash Flow Year 1'!Q20</f>
        <v>75815</v>
      </c>
    </row>
    <row r="15" spans="1:14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3">
      <c r="A16" s="2" t="s">
        <v>1</v>
      </c>
    </row>
    <row r="17" spans="1:14" x14ac:dyDescent="0.3">
      <c r="A17" t="s">
        <v>93</v>
      </c>
      <c r="B17" s="9">
        <f>B14*0.4</f>
        <v>1226</v>
      </c>
      <c r="C17" s="9">
        <f t="shared" ref="C17:N17" si="0">C14*0.4</f>
        <v>1730</v>
      </c>
      <c r="D17" s="9">
        <f t="shared" si="0"/>
        <v>1968</v>
      </c>
      <c r="E17" s="9">
        <f t="shared" si="0"/>
        <v>2142</v>
      </c>
      <c r="F17" s="9">
        <f t="shared" si="0"/>
        <v>2326</v>
      </c>
      <c r="G17" s="9">
        <f t="shared" si="0"/>
        <v>2500</v>
      </c>
      <c r="H17" s="9">
        <f t="shared" si="0"/>
        <v>2684</v>
      </c>
      <c r="I17" s="9">
        <f t="shared" si="0"/>
        <v>2858</v>
      </c>
      <c r="J17" s="9">
        <f t="shared" si="0"/>
        <v>2988</v>
      </c>
      <c r="K17" s="9">
        <f t="shared" si="0"/>
        <v>3100</v>
      </c>
      <c r="L17" s="9">
        <f t="shared" si="0"/>
        <v>3346</v>
      </c>
      <c r="M17" s="9">
        <f t="shared" si="0"/>
        <v>3458</v>
      </c>
      <c r="N17" s="9">
        <f t="shared" si="0"/>
        <v>30326</v>
      </c>
    </row>
    <row r="18" spans="1:14" x14ac:dyDescent="0.3">
      <c r="A18" t="s">
        <v>82</v>
      </c>
      <c r="B18" s="5">
        <f>B14*15%</f>
        <v>459.75</v>
      </c>
      <c r="C18" s="5">
        <f t="shared" ref="C18:N18" si="1">C14*15%</f>
        <v>648.75</v>
      </c>
      <c r="D18" s="5">
        <f t="shared" si="1"/>
        <v>738</v>
      </c>
      <c r="E18" s="5">
        <f t="shared" si="1"/>
        <v>803.25</v>
      </c>
      <c r="F18" s="5">
        <f t="shared" si="1"/>
        <v>872.25</v>
      </c>
      <c r="G18" s="5">
        <f t="shared" si="1"/>
        <v>937.5</v>
      </c>
      <c r="H18" s="5">
        <f t="shared" si="1"/>
        <v>1006.5</v>
      </c>
      <c r="I18" s="5">
        <f t="shared" si="1"/>
        <v>1071.75</v>
      </c>
      <c r="J18" s="5">
        <f t="shared" si="1"/>
        <v>1120.5</v>
      </c>
      <c r="K18" s="5">
        <f t="shared" si="1"/>
        <v>1162.5</v>
      </c>
      <c r="L18" s="5">
        <f t="shared" si="1"/>
        <v>1254.75</v>
      </c>
      <c r="M18" s="5">
        <f t="shared" si="1"/>
        <v>1296.75</v>
      </c>
      <c r="N18" s="5">
        <f t="shared" si="1"/>
        <v>11372.25</v>
      </c>
    </row>
    <row r="19" spans="1:14" x14ac:dyDescent="0.3">
      <c r="A19" t="s">
        <v>6</v>
      </c>
      <c r="B19" s="5">
        <v>40</v>
      </c>
      <c r="C19" s="5">
        <v>0</v>
      </c>
      <c r="D19" s="5">
        <v>0</v>
      </c>
      <c r="E19" s="17">
        <v>40</v>
      </c>
      <c r="F19" s="5">
        <v>0</v>
      </c>
      <c r="G19" s="5">
        <v>0</v>
      </c>
      <c r="H19" s="5">
        <v>40</v>
      </c>
      <c r="I19" s="5">
        <v>0</v>
      </c>
      <c r="J19" s="5">
        <v>0</v>
      </c>
      <c r="K19" s="5">
        <v>40</v>
      </c>
      <c r="L19" s="5">
        <v>0</v>
      </c>
      <c r="M19" s="5">
        <v>0</v>
      </c>
      <c r="N19" s="5">
        <f t="shared" ref="N19:N21" si="2">SUM(B19:M19)</f>
        <v>160</v>
      </c>
    </row>
    <row r="20" spans="1:14" x14ac:dyDescent="0.3">
      <c r="A20" t="s">
        <v>35</v>
      </c>
      <c r="B20" s="5">
        <v>44</v>
      </c>
      <c r="C20" s="5">
        <v>44</v>
      </c>
      <c r="D20" s="5">
        <v>44</v>
      </c>
      <c r="E20" s="5">
        <v>44</v>
      </c>
      <c r="F20" s="5">
        <v>44</v>
      </c>
      <c r="G20" s="5">
        <v>44</v>
      </c>
      <c r="H20" s="5">
        <v>44</v>
      </c>
      <c r="I20" s="5">
        <v>44</v>
      </c>
      <c r="J20" s="5">
        <v>44</v>
      </c>
      <c r="K20" s="5">
        <v>44</v>
      </c>
      <c r="L20" s="5">
        <v>44</v>
      </c>
      <c r="M20" s="5">
        <v>44</v>
      </c>
      <c r="N20" s="5">
        <f t="shared" si="2"/>
        <v>528</v>
      </c>
    </row>
    <row r="21" spans="1:14" x14ac:dyDescent="0.3">
      <c r="A21" t="s">
        <v>46</v>
      </c>
      <c r="B21" s="5">
        <v>117</v>
      </c>
      <c r="C21" s="5">
        <v>117</v>
      </c>
      <c r="D21" s="5">
        <v>117</v>
      </c>
      <c r="E21" s="5">
        <v>117</v>
      </c>
      <c r="F21" s="5">
        <v>117</v>
      </c>
      <c r="G21" s="5">
        <v>117</v>
      </c>
      <c r="H21" s="5">
        <v>117</v>
      </c>
      <c r="I21" s="5">
        <v>117</v>
      </c>
      <c r="J21" s="5">
        <v>117</v>
      </c>
      <c r="K21" s="5">
        <v>117</v>
      </c>
      <c r="L21" s="5">
        <v>117</v>
      </c>
      <c r="M21" s="5">
        <v>117</v>
      </c>
      <c r="N21" s="5">
        <f t="shared" si="2"/>
        <v>1404</v>
      </c>
    </row>
    <row r="22" spans="1:14" x14ac:dyDescent="0.3">
      <c r="A22" t="s">
        <v>32</v>
      </c>
      <c r="B22" s="5">
        <v>150</v>
      </c>
      <c r="C22" s="5">
        <v>165</v>
      </c>
      <c r="D22" s="5">
        <v>160</v>
      </c>
      <c r="E22" s="5">
        <v>175</v>
      </c>
      <c r="F22" s="5">
        <v>170</v>
      </c>
      <c r="G22" s="5">
        <v>175</v>
      </c>
      <c r="H22" s="5">
        <v>165</v>
      </c>
      <c r="I22" s="5">
        <v>180</v>
      </c>
      <c r="J22" s="5">
        <v>175</v>
      </c>
      <c r="K22" s="5">
        <v>180</v>
      </c>
      <c r="L22" s="5">
        <v>178</v>
      </c>
      <c r="M22" s="5">
        <v>185</v>
      </c>
      <c r="N22" s="5">
        <f>SUM(B22:M22)</f>
        <v>2058</v>
      </c>
    </row>
    <row r="23" spans="1:14" x14ac:dyDescent="0.3">
      <c r="A23" t="s">
        <v>33</v>
      </c>
      <c r="B23" s="43">
        <v>0</v>
      </c>
      <c r="C23" s="43">
        <v>0</v>
      </c>
      <c r="D23" s="43">
        <v>125</v>
      </c>
      <c r="E23" s="43">
        <v>0</v>
      </c>
      <c r="F23" s="43">
        <v>0</v>
      </c>
      <c r="G23" s="43">
        <v>75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>SUM(B23:M23)</f>
        <v>200</v>
      </c>
    </row>
    <row r="24" spans="1:14" x14ac:dyDescent="0.3">
      <c r="A24" t="s">
        <v>86</v>
      </c>
      <c r="B24" s="43">
        <v>77.569999999999993</v>
      </c>
      <c r="C24" s="43">
        <v>77.569999999999993</v>
      </c>
      <c r="D24" s="43">
        <v>77.569999999999993</v>
      </c>
      <c r="E24" s="43">
        <v>77.569999999999993</v>
      </c>
      <c r="F24" s="43">
        <v>77.569999999999993</v>
      </c>
      <c r="G24" s="43">
        <v>77.569999999999993</v>
      </c>
      <c r="H24" s="43">
        <v>77.569999999999993</v>
      </c>
      <c r="I24" s="43">
        <v>77.569999999999993</v>
      </c>
      <c r="J24" s="43">
        <v>77.569999999999993</v>
      </c>
      <c r="K24" s="43">
        <v>77.569999999999993</v>
      </c>
      <c r="L24" s="43">
        <v>77.569999999999993</v>
      </c>
      <c r="M24" s="43">
        <v>77.569999999999993</v>
      </c>
      <c r="N24" s="43">
        <f>SUM(B24:M24)</f>
        <v>930.83999999999969</v>
      </c>
    </row>
    <row r="25" spans="1:14" x14ac:dyDescent="0.3">
      <c r="A25" t="s">
        <v>98</v>
      </c>
      <c r="B25" s="6">
        <v>15</v>
      </c>
      <c r="C25" s="6">
        <v>25</v>
      </c>
      <c r="D25" s="6">
        <v>18</v>
      </c>
      <c r="E25" s="6">
        <v>12</v>
      </c>
      <c r="F25" s="6">
        <v>20</v>
      </c>
      <c r="G25" s="6">
        <v>21</v>
      </c>
      <c r="H25" s="6">
        <v>17</v>
      </c>
      <c r="I25" s="6">
        <v>20</v>
      </c>
      <c r="J25" s="6">
        <v>15</v>
      </c>
      <c r="K25" s="6">
        <v>25</v>
      </c>
      <c r="L25" s="6">
        <v>18</v>
      </c>
      <c r="M25" s="6">
        <v>21</v>
      </c>
      <c r="N25" s="6">
        <f>SUM(B25:M25)</f>
        <v>227</v>
      </c>
    </row>
    <row r="26" spans="1:14" s="62" customFormat="1" x14ac:dyDescent="0.3">
      <c r="A26" s="61" t="s">
        <v>8</v>
      </c>
      <c r="B26" s="63">
        <f>SUM(B17:B25)</f>
        <v>2129.3200000000002</v>
      </c>
      <c r="C26" s="63">
        <f t="shared" ref="C26:N26" si="3">SUM(C17:C25)</f>
        <v>2807.32</v>
      </c>
      <c r="D26" s="63">
        <f t="shared" si="3"/>
        <v>3247.57</v>
      </c>
      <c r="E26" s="63">
        <f t="shared" si="3"/>
        <v>3410.82</v>
      </c>
      <c r="F26" s="63">
        <f t="shared" si="3"/>
        <v>3626.82</v>
      </c>
      <c r="G26" s="63">
        <f t="shared" si="3"/>
        <v>3947.07</v>
      </c>
      <c r="H26" s="63">
        <f t="shared" si="3"/>
        <v>4151.07</v>
      </c>
      <c r="I26" s="63">
        <f t="shared" si="3"/>
        <v>4368.32</v>
      </c>
      <c r="J26" s="63">
        <f t="shared" si="3"/>
        <v>4537.07</v>
      </c>
      <c r="K26" s="63">
        <f t="shared" si="3"/>
        <v>4746.07</v>
      </c>
      <c r="L26" s="63">
        <f t="shared" si="3"/>
        <v>5035.32</v>
      </c>
      <c r="M26" s="63">
        <f t="shared" si="3"/>
        <v>5199.32</v>
      </c>
      <c r="N26" s="63">
        <f t="shared" si="3"/>
        <v>47206.09</v>
      </c>
    </row>
    <row r="27" spans="1:14" x14ac:dyDescent="0.3">
      <c r="A27" s="2"/>
      <c r="B27" s="9"/>
    </row>
    <row r="28" spans="1:14" s="2" customFormat="1" x14ac:dyDescent="0.3">
      <c r="A28" s="2" t="s">
        <v>9</v>
      </c>
      <c r="B28" s="19">
        <f>B14-B26</f>
        <v>935.67999999999984</v>
      </c>
      <c r="C28" s="19">
        <f>C14-C26</f>
        <v>1517.6799999999998</v>
      </c>
      <c r="D28" s="19">
        <f>D14-D26</f>
        <v>1672.4299999999998</v>
      </c>
      <c r="E28" s="19">
        <f>E14-E26</f>
        <v>1944.1799999999998</v>
      </c>
      <c r="F28" s="19">
        <f>F14-F26</f>
        <v>2188.1799999999998</v>
      </c>
      <c r="G28" s="19">
        <f>G14-G26</f>
        <v>2302.9299999999998</v>
      </c>
      <c r="H28" s="19">
        <f>H14-H26</f>
        <v>2558.9300000000003</v>
      </c>
      <c r="I28" s="19">
        <f>I14-I26</f>
        <v>2776.6800000000003</v>
      </c>
      <c r="J28" s="19">
        <f>J14-J26</f>
        <v>2932.9300000000003</v>
      </c>
      <c r="K28" s="19">
        <f>K14-K26</f>
        <v>3003.9300000000003</v>
      </c>
      <c r="L28" s="19">
        <f>L14-L26</f>
        <v>3329.6800000000003</v>
      </c>
      <c r="M28" s="19">
        <f>M14-M26</f>
        <v>3445.6800000000003</v>
      </c>
      <c r="N28" s="19">
        <f>N14-N26</f>
        <v>28608.910000000003</v>
      </c>
    </row>
    <row r="29" spans="1:14" x14ac:dyDescent="0.3">
      <c r="A29" t="s">
        <v>79</v>
      </c>
      <c r="B29" s="6">
        <f>B28*0.15</f>
        <v>140.35199999999998</v>
      </c>
      <c r="C29" s="6">
        <f t="shared" ref="C29:N29" si="4">C28*0.15</f>
        <v>227.65199999999996</v>
      </c>
      <c r="D29" s="6">
        <f t="shared" si="4"/>
        <v>250.86449999999996</v>
      </c>
      <c r="E29" s="6">
        <f t="shared" si="4"/>
        <v>291.62699999999995</v>
      </c>
      <c r="F29" s="6">
        <f t="shared" si="4"/>
        <v>328.22699999999998</v>
      </c>
      <c r="G29" s="6">
        <f t="shared" si="4"/>
        <v>345.43949999999995</v>
      </c>
      <c r="H29" s="6">
        <f t="shared" si="4"/>
        <v>383.83950000000004</v>
      </c>
      <c r="I29" s="6">
        <f t="shared" si="4"/>
        <v>416.50200000000001</v>
      </c>
      <c r="J29" s="6">
        <f t="shared" si="4"/>
        <v>439.93950000000001</v>
      </c>
      <c r="K29" s="6">
        <f t="shared" si="4"/>
        <v>450.58950000000004</v>
      </c>
      <c r="L29" s="6">
        <f t="shared" si="4"/>
        <v>499.452</v>
      </c>
      <c r="M29" s="6">
        <f t="shared" si="4"/>
        <v>516.85199999999998</v>
      </c>
      <c r="N29" s="6">
        <f t="shared" si="4"/>
        <v>4291.3365000000003</v>
      </c>
    </row>
    <row r="30" spans="1:14" s="61" customFormat="1" ht="21" customHeight="1" thickBot="1" x14ac:dyDescent="0.35">
      <c r="A30" s="61" t="s">
        <v>10</v>
      </c>
      <c r="B30" s="45">
        <f>B28-B29</f>
        <v>795.32799999999986</v>
      </c>
      <c r="C30" s="45">
        <f t="shared" ref="C30:N30" si="5">C28-C29</f>
        <v>1290.0279999999998</v>
      </c>
      <c r="D30" s="45">
        <f t="shared" si="5"/>
        <v>1421.5654999999999</v>
      </c>
      <c r="E30" s="45">
        <f t="shared" si="5"/>
        <v>1652.5529999999999</v>
      </c>
      <c r="F30" s="45">
        <f t="shared" si="5"/>
        <v>1859.953</v>
      </c>
      <c r="G30" s="45">
        <f t="shared" si="5"/>
        <v>1957.4904999999999</v>
      </c>
      <c r="H30" s="45">
        <f t="shared" si="5"/>
        <v>2175.0905000000002</v>
      </c>
      <c r="I30" s="45">
        <f t="shared" si="5"/>
        <v>2360.1780000000003</v>
      </c>
      <c r="J30" s="45">
        <f t="shared" si="5"/>
        <v>2492.9905000000003</v>
      </c>
      <c r="K30" s="45">
        <f t="shared" si="5"/>
        <v>2553.3405000000002</v>
      </c>
      <c r="L30" s="45">
        <f t="shared" si="5"/>
        <v>2830.2280000000001</v>
      </c>
      <c r="M30" s="45">
        <f t="shared" si="5"/>
        <v>2928.8280000000004</v>
      </c>
      <c r="N30" s="45">
        <f t="shared" si="5"/>
        <v>24317.573500000002</v>
      </c>
    </row>
    <row r="31" spans="1:14" ht="16.2" thickTop="1" x14ac:dyDescent="0.3"/>
  </sheetData>
  <mergeCells count="3">
    <mergeCell ref="A2:N2"/>
    <mergeCell ref="A1:N1"/>
    <mergeCell ref="A3:N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3A53-A6F0-3C46-8002-E2243A3B1E54}">
  <dimension ref="A1:N31"/>
  <sheetViews>
    <sheetView topLeftCell="A7" workbookViewId="0">
      <selection activeCell="O19" sqref="O19"/>
    </sheetView>
  </sheetViews>
  <sheetFormatPr defaultColWidth="11.19921875" defaultRowHeight="15.6" x14ac:dyDescent="0.3"/>
  <cols>
    <col min="1" max="1" width="26.296875" bestFit="1" customWidth="1"/>
    <col min="14" max="14" width="12" bestFit="1" customWidth="1"/>
  </cols>
  <sheetData>
    <row r="1" spans="1:14" ht="18" x14ac:dyDescent="0.35">
      <c r="A1" s="57" t="s">
        <v>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20" customFormat="1" ht="16.2" customHeight="1" x14ac:dyDescent="0.35">
      <c r="A2" s="56" t="s">
        <v>81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20" customFormat="1" ht="16.2" customHeight="1" x14ac:dyDescent="0.35">
      <c r="A3" s="56" t="s">
        <v>121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20" customFormat="1" ht="16.2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3" customFormat="1" x14ac:dyDescent="0.3">
      <c r="B5" s="46">
        <v>45316</v>
      </c>
      <c r="C5" s="26">
        <v>45347</v>
      </c>
      <c r="D5" s="26">
        <v>45376</v>
      </c>
      <c r="E5" s="26">
        <v>45407</v>
      </c>
      <c r="F5" s="26">
        <v>45437</v>
      </c>
      <c r="G5" s="26">
        <v>45468</v>
      </c>
      <c r="H5" s="26">
        <v>45498</v>
      </c>
      <c r="I5" s="26">
        <v>45529</v>
      </c>
      <c r="J5" s="26">
        <v>45560</v>
      </c>
      <c r="K5" s="26">
        <v>45590</v>
      </c>
      <c r="L5" s="26">
        <v>45621</v>
      </c>
      <c r="M5" s="26">
        <v>45651</v>
      </c>
      <c r="N5" s="3" t="s">
        <v>2</v>
      </c>
    </row>
    <row r="6" spans="1:14" x14ac:dyDescent="0.3">
      <c r="A6" s="2" t="s">
        <v>0</v>
      </c>
    </row>
    <row r="7" spans="1:14" x14ac:dyDescent="0.3">
      <c r="A7" t="s">
        <v>23</v>
      </c>
      <c r="B7" s="4">
        <f>'Cash Flow Year 2 '!E14</f>
        <v>1350</v>
      </c>
      <c r="C7" s="4">
        <f>'Cash Flow Year 2 '!F14</f>
        <v>1485</v>
      </c>
      <c r="D7" s="4">
        <f>'Cash Flow Year 2 '!G14</f>
        <v>1485</v>
      </c>
      <c r="E7" s="4">
        <f>'Cash Flow Year 2 '!H14</f>
        <v>1620</v>
      </c>
      <c r="F7" s="4">
        <f>'Cash Flow Year 2 '!I14</f>
        <v>1620</v>
      </c>
      <c r="G7" s="4">
        <f>'Cash Flow Year 2 '!J14</f>
        <v>1755</v>
      </c>
      <c r="H7" s="4">
        <f>'Cash Flow Year 2 '!K14</f>
        <v>1755</v>
      </c>
      <c r="I7" s="4">
        <f>'Cash Flow Year 2 '!L14</f>
        <v>1890</v>
      </c>
      <c r="J7" s="4">
        <f>'Cash Flow Year 2 '!M14</f>
        <v>1890</v>
      </c>
      <c r="K7" s="4">
        <f>'Cash Flow Year 2 '!N14</f>
        <v>2025</v>
      </c>
      <c r="L7" s="4">
        <f>'Cash Flow Year 2 '!O14</f>
        <v>2025</v>
      </c>
      <c r="M7" s="4">
        <f>'Cash Flow Year 2 '!P14</f>
        <v>2025</v>
      </c>
      <c r="N7" s="4">
        <f>'Cash Flow Year 2 '!Q14</f>
        <v>20925</v>
      </c>
    </row>
    <row r="8" spans="1:14" x14ac:dyDescent="0.3">
      <c r="A8" t="s">
        <v>24</v>
      </c>
      <c r="B8" s="4">
        <f>'Cash Flow Year 2 '!E15</f>
        <v>1450</v>
      </c>
      <c r="C8" s="4">
        <f>'Cash Flow Year 2 '!F15</f>
        <v>1450</v>
      </c>
      <c r="D8" s="4">
        <f>'Cash Flow Year 2 '!G15</f>
        <v>1450</v>
      </c>
      <c r="E8" s="4">
        <f>'Cash Flow Year 2 '!H15</f>
        <v>1450</v>
      </c>
      <c r="F8" s="4">
        <f>'Cash Flow Year 2 '!I15</f>
        <v>1450</v>
      </c>
      <c r="G8" s="4">
        <f>'Cash Flow Year 2 '!J15</f>
        <v>1595</v>
      </c>
      <c r="H8" s="4">
        <f>'Cash Flow Year 2 '!K15</f>
        <v>1595</v>
      </c>
      <c r="I8" s="4">
        <f>'Cash Flow Year 2 '!L15</f>
        <v>1740</v>
      </c>
      <c r="J8" s="4">
        <f>'Cash Flow Year 2 '!M15</f>
        <v>1740</v>
      </c>
      <c r="K8" s="4">
        <f>'Cash Flow Year 2 '!N15</f>
        <v>1885</v>
      </c>
      <c r="L8" s="4">
        <f>'Cash Flow Year 2 '!O15</f>
        <v>1885</v>
      </c>
      <c r="M8" s="4">
        <f>'Cash Flow Year 2 '!P15</f>
        <v>2030</v>
      </c>
      <c r="N8" s="4">
        <f>'Cash Flow Year 2 '!Q15</f>
        <v>19720</v>
      </c>
    </row>
    <row r="9" spans="1:14" x14ac:dyDescent="0.3">
      <c r="A9" t="s">
        <v>25</v>
      </c>
      <c r="B9" s="4">
        <f>'Cash Flow Year 2 '!E16</f>
        <v>1800</v>
      </c>
      <c r="C9" s="4">
        <f>'Cash Flow Year 2 '!F16</f>
        <v>1800</v>
      </c>
      <c r="D9" s="4">
        <f>'Cash Flow Year 2 '!G16</f>
        <v>2000</v>
      </c>
      <c r="E9" s="4">
        <f>'Cash Flow Year 2 '!H16</f>
        <v>2000</v>
      </c>
      <c r="F9" s="4">
        <f>'Cash Flow Year 2 '!I16</f>
        <v>2200</v>
      </c>
      <c r="G9" s="4">
        <f>'Cash Flow Year 2 '!J16</f>
        <v>2200</v>
      </c>
      <c r="H9" s="4">
        <f>'Cash Flow Year 2 '!K16</f>
        <v>2400</v>
      </c>
      <c r="I9" s="4">
        <f>'Cash Flow Year 2 '!L16</f>
        <v>2400</v>
      </c>
      <c r="J9" s="4">
        <f>'Cash Flow Year 2 '!M16</f>
        <v>2600</v>
      </c>
      <c r="K9" s="4">
        <f>'Cash Flow Year 2 '!N16</f>
        <v>2600</v>
      </c>
      <c r="L9" s="4">
        <f>'Cash Flow Year 2 '!O16</f>
        <v>2800</v>
      </c>
      <c r="M9" s="4">
        <f>'Cash Flow Year 2 '!P16</f>
        <v>2800</v>
      </c>
      <c r="N9" s="4">
        <f>'Cash Flow Year 2 '!Q16</f>
        <v>27600</v>
      </c>
    </row>
    <row r="10" spans="1:14" x14ac:dyDescent="0.3">
      <c r="A10" t="s">
        <v>18</v>
      </c>
      <c r="B10" s="4">
        <f>'Cash Flow Year 2 '!E17</f>
        <v>1125</v>
      </c>
      <c r="C10" s="4">
        <f>'Cash Flow Year 2 '!F17</f>
        <v>1250</v>
      </c>
      <c r="D10" s="4">
        <f>'Cash Flow Year 2 '!G17</f>
        <v>1250</v>
      </c>
      <c r="E10" s="4">
        <f>'Cash Flow Year 2 '!H17</f>
        <v>1375</v>
      </c>
      <c r="F10" s="4">
        <f>'Cash Flow Year 2 '!I17</f>
        <v>1375</v>
      </c>
      <c r="G10" s="4">
        <f>'Cash Flow Year 2 '!J17</f>
        <v>1500</v>
      </c>
      <c r="H10" s="4">
        <f>'Cash Flow Year 2 '!K17</f>
        <v>1500</v>
      </c>
      <c r="I10" s="4">
        <f>'Cash Flow Year 2 '!L17</f>
        <v>1625</v>
      </c>
      <c r="J10" s="4">
        <f>'Cash Flow Year 2 '!M17</f>
        <v>1625</v>
      </c>
      <c r="K10" s="4">
        <f>'Cash Flow Year 2 '!N17</f>
        <v>1750</v>
      </c>
      <c r="L10" s="4">
        <f>'Cash Flow Year 2 '!O17</f>
        <v>1750</v>
      </c>
      <c r="M10" s="4">
        <f>'Cash Flow Year 2 '!P17</f>
        <v>1875</v>
      </c>
      <c r="N10" s="4">
        <f>'Cash Flow Year 2 '!Q17</f>
        <v>18000</v>
      </c>
    </row>
    <row r="11" spans="1:14" x14ac:dyDescent="0.3">
      <c r="A11" t="s">
        <v>19</v>
      </c>
      <c r="B11" s="4">
        <f>'Cash Flow Year 2 '!E18</f>
        <v>1215</v>
      </c>
      <c r="C11" s="4">
        <f>'Cash Flow Year 2 '!F18</f>
        <v>1350</v>
      </c>
      <c r="D11" s="4">
        <f>'Cash Flow Year 2 '!G18</f>
        <v>1350</v>
      </c>
      <c r="E11" s="4">
        <f>'Cash Flow Year 2 '!H18</f>
        <v>1350</v>
      </c>
      <c r="F11" s="4">
        <f>'Cash Flow Year 2 '!I18</f>
        <v>1485</v>
      </c>
      <c r="G11" s="4">
        <f>'Cash Flow Year 2 '!J18</f>
        <v>1485</v>
      </c>
      <c r="H11" s="4">
        <f>'Cash Flow Year 2 '!K18</f>
        <v>1620</v>
      </c>
      <c r="I11" s="4">
        <f>'Cash Flow Year 2 '!L18</f>
        <v>1620</v>
      </c>
      <c r="J11" s="4">
        <f>'Cash Flow Year 2 '!M18</f>
        <v>1755</v>
      </c>
      <c r="K11" s="4">
        <f>'Cash Flow Year 2 '!N18</f>
        <v>1755</v>
      </c>
      <c r="L11" s="4">
        <f>'Cash Flow Year 2 '!O18</f>
        <v>1890</v>
      </c>
      <c r="M11" s="4">
        <f>'Cash Flow Year 2 '!P18</f>
        <v>1890</v>
      </c>
      <c r="N11" s="4">
        <f>'Cash Flow Year 2 '!Q18</f>
        <v>18765</v>
      </c>
    </row>
    <row r="12" spans="1:14" x14ac:dyDescent="0.3">
      <c r="A12" t="s">
        <v>20</v>
      </c>
      <c r="B12" s="7">
        <f>'Cash Flow Year 2 '!E19</f>
        <v>1705</v>
      </c>
      <c r="C12" s="7">
        <f>'Cash Flow Year 2 '!F19</f>
        <v>1705</v>
      </c>
      <c r="D12" s="7">
        <f>'Cash Flow Year 2 '!G19</f>
        <v>1705</v>
      </c>
      <c r="E12" s="7">
        <f>'Cash Flow Year 2 '!H19</f>
        <v>1705</v>
      </c>
      <c r="F12" s="7">
        <f>'Cash Flow Year 2 '!I19</f>
        <v>1860</v>
      </c>
      <c r="G12" s="7">
        <f>'Cash Flow Year 2 '!J19</f>
        <v>1860</v>
      </c>
      <c r="H12" s="7">
        <f>'Cash Flow Year 2 '!K19</f>
        <v>2015</v>
      </c>
      <c r="I12" s="7">
        <f>'Cash Flow Year 2 '!L19</f>
        <v>2015</v>
      </c>
      <c r="J12" s="7">
        <f>'Cash Flow Year 2 '!M19</f>
        <v>2170</v>
      </c>
      <c r="K12" s="7">
        <f>'Cash Flow Year 2 '!N19</f>
        <v>2170</v>
      </c>
      <c r="L12" s="7">
        <f>'Cash Flow Year 2 '!O19</f>
        <v>2170</v>
      </c>
      <c r="M12" s="7">
        <f>'Cash Flow Year 2 '!P19</f>
        <v>2170</v>
      </c>
      <c r="N12" s="7">
        <f>'Cash Flow Year 2 '!Q19</f>
        <v>23250</v>
      </c>
    </row>
    <row r="13" spans="1:14" x14ac:dyDescent="0.3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3">
      <c r="A14" s="2" t="s">
        <v>7</v>
      </c>
      <c r="B14" s="44">
        <f t="shared" ref="B14:N14" si="0">SUM(B7:B12)</f>
        <v>8645</v>
      </c>
      <c r="C14" s="44">
        <f t="shared" si="0"/>
        <v>9040</v>
      </c>
      <c r="D14" s="44">
        <f t="shared" si="0"/>
        <v>9240</v>
      </c>
      <c r="E14" s="44">
        <f t="shared" si="0"/>
        <v>9500</v>
      </c>
      <c r="F14" s="44">
        <f t="shared" si="0"/>
        <v>9990</v>
      </c>
      <c r="G14" s="44">
        <f t="shared" si="0"/>
        <v>10395</v>
      </c>
      <c r="H14" s="44">
        <f t="shared" si="0"/>
        <v>10885</v>
      </c>
      <c r="I14" s="44">
        <f t="shared" si="0"/>
        <v>11290</v>
      </c>
      <c r="J14" s="44">
        <f t="shared" si="0"/>
        <v>11780</v>
      </c>
      <c r="K14" s="44">
        <f t="shared" si="0"/>
        <v>12185</v>
      </c>
      <c r="L14" s="44">
        <f t="shared" si="0"/>
        <v>12520</v>
      </c>
      <c r="M14" s="44">
        <f t="shared" si="0"/>
        <v>12790</v>
      </c>
      <c r="N14" s="44">
        <f t="shared" si="0"/>
        <v>128260</v>
      </c>
    </row>
    <row r="15" spans="1:14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3">
      <c r="A16" s="2" t="s">
        <v>1</v>
      </c>
    </row>
    <row r="17" spans="1:14" x14ac:dyDescent="0.3">
      <c r="A17" t="s">
        <v>96</v>
      </c>
      <c r="B17" s="9">
        <f t="shared" ref="B17:M17" si="1">B14*0.45</f>
        <v>3890.25</v>
      </c>
      <c r="C17" s="9">
        <f t="shared" si="1"/>
        <v>4068</v>
      </c>
      <c r="D17" s="9">
        <f t="shared" si="1"/>
        <v>4158</v>
      </c>
      <c r="E17" s="9">
        <f t="shared" si="1"/>
        <v>4275</v>
      </c>
      <c r="F17" s="9">
        <f t="shared" si="1"/>
        <v>4495.5</v>
      </c>
      <c r="G17" s="9">
        <f t="shared" si="1"/>
        <v>4677.75</v>
      </c>
      <c r="H17" s="9">
        <f t="shared" si="1"/>
        <v>4898.25</v>
      </c>
      <c r="I17" s="9">
        <f t="shared" si="1"/>
        <v>5080.5</v>
      </c>
      <c r="J17" s="9">
        <f t="shared" si="1"/>
        <v>5301</v>
      </c>
      <c r="K17" s="9">
        <f t="shared" si="1"/>
        <v>5483.25</v>
      </c>
      <c r="L17" s="9">
        <f t="shared" si="1"/>
        <v>5634</v>
      </c>
      <c r="M17" s="9">
        <f t="shared" si="1"/>
        <v>5755.5</v>
      </c>
      <c r="N17" s="9">
        <f>SUM(B17:M17)</f>
        <v>57717</v>
      </c>
    </row>
    <row r="18" spans="1:14" x14ac:dyDescent="0.3">
      <c r="A18" t="s">
        <v>82</v>
      </c>
      <c r="B18" s="5">
        <f>B14*15%</f>
        <v>1296.75</v>
      </c>
      <c r="C18" s="5">
        <f t="shared" ref="C18:N18" si="2">C14*15%</f>
        <v>1356</v>
      </c>
      <c r="D18" s="5">
        <f t="shared" si="2"/>
        <v>1386</v>
      </c>
      <c r="E18" s="5">
        <f t="shared" si="2"/>
        <v>1425</v>
      </c>
      <c r="F18" s="5">
        <f t="shared" si="2"/>
        <v>1498.5</v>
      </c>
      <c r="G18" s="5">
        <f t="shared" si="2"/>
        <v>1559.25</v>
      </c>
      <c r="H18" s="5">
        <f t="shared" si="2"/>
        <v>1632.75</v>
      </c>
      <c r="I18" s="5">
        <f t="shared" si="2"/>
        <v>1693.5</v>
      </c>
      <c r="J18" s="5">
        <f t="shared" si="2"/>
        <v>1767</v>
      </c>
      <c r="K18" s="5">
        <f t="shared" si="2"/>
        <v>1827.75</v>
      </c>
      <c r="L18" s="5">
        <f t="shared" si="2"/>
        <v>1878</v>
      </c>
      <c r="M18" s="5">
        <f t="shared" si="2"/>
        <v>1918.5</v>
      </c>
      <c r="N18" s="5">
        <f t="shared" si="2"/>
        <v>19239</v>
      </c>
    </row>
    <row r="19" spans="1:14" x14ac:dyDescent="0.3">
      <c r="A19" t="s">
        <v>6</v>
      </c>
      <c r="B19" s="5">
        <v>40</v>
      </c>
      <c r="C19" s="5">
        <v>0</v>
      </c>
      <c r="D19" s="5">
        <v>0</v>
      </c>
      <c r="E19" s="17">
        <v>0</v>
      </c>
      <c r="F19" s="5">
        <v>0</v>
      </c>
      <c r="G19" s="5">
        <v>0</v>
      </c>
      <c r="H19" s="5">
        <v>40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f t="shared" ref="N19:N22" si="3">SUM(B19:M19)</f>
        <v>80</v>
      </c>
    </row>
    <row r="20" spans="1:14" x14ac:dyDescent="0.3">
      <c r="A20" t="s">
        <v>35</v>
      </c>
      <c r="B20" s="5">
        <v>44</v>
      </c>
      <c r="C20" s="5">
        <v>44</v>
      </c>
      <c r="D20" s="5">
        <v>44</v>
      </c>
      <c r="E20" s="5">
        <v>44</v>
      </c>
      <c r="F20" s="5">
        <v>44</v>
      </c>
      <c r="G20" s="5">
        <v>44</v>
      </c>
      <c r="H20" s="5">
        <v>44</v>
      </c>
      <c r="I20" s="5">
        <v>44</v>
      </c>
      <c r="J20" s="5">
        <v>44</v>
      </c>
      <c r="K20" s="5">
        <v>44</v>
      </c>
      <c r="L20" s="5">
        <v>44</v>
      </c>
      <c r="M20" s="5">
        <v>44</v>
      </c>
      <c r="N20" s="5">
        <f t="shared" si="3"/>
        <v>528</v>
      </c>
    </row>
    <row r="21" spans="1:14" x14ac:dyDescent="0.3">
      <c r="A21" t="s">
        <v>46</v>
      </c>
      <c r="B21" s="5">
        <v>117</v>
      </c>
      <c r="C21" s="5">
        <v>117</v>
      </c>
      <c r="D21" s="5">
        <v>117</v>
      </c>
      <c r="E21" s="5">
        <v>117</v>
      </c>
      <c r="F21" s="5">
        <v>117</v>
      </c>
      <c r="G21" s="5">
        <v>117</v>
      </c>
      <c r="H21" s="5">
        <v>117</v>
      </c>
      <c r="I21" s="5">
        <v>117</v>
      </c>
      <c r="J21" s="5">
        <v>117</v>
      </c>
      <c r="K21" s="5">
        <v>117</v>
      </c>
      <c r="L21" s="5">
        <v>117</v>
      </c>
      <c r="M21" s="5">
        <v>117</v>
      </c>
      <c r="N21" s="5">
        <f t="shared" si="3"/>
        <v>1404</v>
      </c>
    </row>
    <row r="22" spans="1:14" x14ac:dyDescent="0.3">
      <c r="A22" t="s">
        <v>32</v>
      </c>
      <c r="B22" s="5">
        <v>210</v>
      </c>
      <c r="C22" s="5">
        <v>195</v>
      </c>
      <c r="D22" s="5">
        <v>200</v>
      </c>
      <c r="E22" s="5">
        <v>210</v>
      </c>
      <c r="F22" s="5">
        <v>210</v>
      </c>
      <c r="G22" s="5">
        <v>230</v>
      </c>
      <c r="H22" s="5">
        <v>220</v>
      </c>
      <c r="I22" s="5">
        <v>195</v>
      </c>
      <c r="J22" s="5">
        <v>210</v>
      </c>
      <c r="K22" s="5">
        <v>180</v>
      </c>
      <c r="L22" s="5">
        <v>195</v>
      </c>
      <c r="M22" s="5">
        <v>200</v>
      </c>
      <c r="N22" s="5">
        <f t="shared" si="3"/>
        <v>2455</v>
      </c>
    </row>
    <row r="23" spans="1:14" x14ac:dyDescent="0.3">
      <c r="A23" t="s">
        <v>33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375</v>
      </c>
      <c r="H23" s="43">
        <v>0</v>
      </c>
      <c r="I23" s="43">
        <v>0</v>
      </c>
      <c r="J23" s="43">
        <v>0</v>
      </c>
      <c r="K23" s="43">
        <v>210</v>
      </c>
      <c r="L23" s="43">
        <v>0</v>
      </c>
      <c r="M23" s="43">
        <v>0</v>
      </c>
      <c r="N23" s="43">
        <f t="shared" ref="N23" si="4">SUM(B23:M23)</f>
        <v>585</v>
      </c>
    </row>
    <row r="24" spans="1:14" x14ac:dyDescent="0.3">
      <c r="A24" t="s">
        <v>86</v>
      </c>
      <c r="B24" s="43">
        <v>160.82</v>
      </c>
      <c r="C24" s="43">
        <v>160.82</v>
      </c>
      <c r="D24" s="43">
        <v>160.82</v>
      </c>
      <c r="E24" s="43">
        <v>210.74</v>
      </c>
      <c r="F24" s="43">
        <v>210.74</v>
      </c>
      <c r="G24" s="43">
        <v>210.74</v>
      </c>
      <c r="H24" s="43">
        <v>210.74</v>
      </c>
      <c r="I24" s="43">
        <v>210.74</v>
      </c>
      <c r="J24" s="43">
        <v>210.74</v>
      </c>
      <c r="K24" s="43">
        <v>210.74</v>
      </c>
      <c r="L24" s="43">
        <v>210.74</v>
      </c>
      <c r="M24" s="43">
        <v>210.74</v>
      </c>
      <c r="N24" s="43">
        <f>SUM(B24:M24)</f>
        <v>2379.12</v>
      </c>
    </row>
    <row r="25" spans="1:14" x14ac:dyDescent="0.3">
      <c r="A25" t="s">
        <v>98</v>
      </c>
      <c r="B25" s="6">
        <v>16</v>
      </c>
      <c r="C25" s="6">
        <v>21</v>
      </c>
      <c r="D25" s="6">
        <v>15</v>
      </c>
      <c r="E25" s="6">
        <v>17</v>
      </c>
      <c r="F25" s="6">
        <v>20</v>
      </c>
      <c r="G25" s="6">
        <v>13</v>
      </c>
      <c r="H25" s="6">
        <v>15</v>
      </c>
      <c r="I25" s="6">
        <v>17</v>
      </c>
      <c r="J25" s="6">
        <v>21</v>
      </c>
      <c r="K25" s="6">
        <v>23</v>
      </c>
      <c r="L25" s="6">
        <v>16</v>
      </c>
      <c r="M25" s="6">
        <v>18</v>
      </c>
      <c r="N25" s="6">
        <f>SUM(B25:M25)</f>
        <v>212</v>
      </c>
    </row>
    <row r="26" spans="1:14" x14ac:dyDescent="0.3">
      <c r="A26" s="2" t="s">
        <v>8</v>
      </c>
      <c r="B26" s="63">
        <f>SUM(B17:B25)</f>
        <v>5774.82</v>
      </c>
      <c r="C26" s="63">
        <f>SUM(C17:C25)</f>
        <v>5961.82</v>
      </c>
      <c r="D26" s="63">
        <f>SUM(D17:D25)</f>
        <v>6080.82</v>
      </c>
      <c r="E26" s="63">
        <f>SUM(E17:E25)</f>
        <v>6298.74</v>
      </c>
      <c r="F26" s="63">
        <f>SUM(F17:F25)</f>
        <v>6595.74</v>
      </c>
      <c r="G26" s="63">
        <f>SUM(G17:G25)</f>
        <v>7226.74</v>
      </c>
      <c r="H26" s="63">
        <f>SUM(H17:H25)</f>
        <v>7177.74</v>
      </c>
      <c r="I26" s="63">
        <f>SUM(I17:I25)</f>
        <v>7357.74</v>
      </c>
      <c r="J26" s="63">
        <f>SUM(J17:J25)</f>
        <v>7670.74</v>
      </c>
      <c r="K26" s="63">
        <f>SUM(K17:K25)</f>
        <v>8095.74</v>
      </c>
      <c r="L26" s="63">
        <f>SUM(L17:L25)</f>
        <v>8094.74</v>
      </c>
      <c r="M26" s="63">
        <f>SUM(M17:M25)</f>
        <v>8263.74</v>
      </c>
      <c r="N26" s="63">
        <f>SUM(N17:N25)</f>
        <v>84599.12</v>
      </c>
    </row>
    <row r="27" spans="1:14" x14ac:dyDescent="0.3">
      <c r="A27" s="2"/>
      <c r="B27" s="9"/>
    </row>
    <row r="28" spans="1:14" s="2" customFormat="1" x14ac:dyDescent="0.3">
      <c r="A28" s="2" t="s">
        <v>9</v>
      </c>
      <c r="B28" s="19">
        <f>B14-B26</f>
        <v>2870.1800000000003</v>
      </c>
      <c r="C28" s="19">
        <f>C14-C26</f>
        <v>3078.1800000000003</v>
      </c>
      <c r="D28" s="19">
        <f>D14-D26</f>
        <v>3159.1800000000003</v>
      </c>
      <c r="E28" s="19">
        <f>E14-E26</f>
        <v>3201.26</v>
      </c>
      <c r="F28" s="19">
        <f>F14-F26</f>
        <v>3394.26</v>
      </c>
      <c r="G28" s="19">
        <f>G14-G26</f>
        <v>3168.26</v>
      </c>
      <c r="H28" s="19">
        <f>H14-H26</f>
        <v>3707.26</v>
      </c>
      <c r="I28" s="19">
        <f>I14-I26</f>
        <v>3932.26</v>
      </c>
      <c r="J28" s="19">
        <f>J14-J26</f>
        <v>4109.26</v>
      </c>
      <c r="K28" s="19">
        <f>K14-K26</f>
        <v>4089.26</v>
      </c>
      <c r="L28" s="19">
        <f>L14-L26</f>
        <v>4425.26</v>
      </c>
      <c r="M28" s="19">
        <f>M14-M26</f>
        <v>4526.26</v>
      </c>
      <c r="N28" s="19">
        <f>N14-N26</f>
        <v>43660.880000000005</v>
      </c>
    </row>
    <row r="29" spans="1:14" x14ac:dyDescent="0.3">
      <c r="A29" t="s">
        <v>79</v>
      </c>
      <c r="B29" s="6">
        <f>B28*0.15</f>
        <v>430.52700000000004</v>
      </c>
      <c r="C29" s="6">
        <f t="shared" ref="C29:N29" si="5">C28*0.15</f>
        <v>461.72700000000003</v>
      </c>
      <c r="D29" s="6">
        <f t="shared" si="5"/>
        <v>473.87700000000001</v>
      </c>
      <c r="E29" s="6">
        <f t="shared" si="5"/>
        <v>480.18900000000002</v>
      </c>
      <c r="F29" s="6">
        <f t="shared" si="5"/>
        <v>509.13900000000001</v>
      </c>
      <c r="G29" s="6">
        <f t="shared" si="5"/>
        <v>475.23900000000003</v>
      </c>
      <c r="H29" s="6">
        <f t="shared" si="5"/>
        <v>556.08900000000006</v>
      </c>
      <c r="I29" s="6">
        <f t="shared" si="5"/>
        <v>589.83900000000006</v>
      </c>
      <c r="J29" s="6">
        <f t="shared" si="5"/>
        <v>616.38900000000001</v>
      </c>
      <c r="K29" s="6">
        <f t="shared" si="5"/>
        <v>613.38900000000001</v>
      </c>
      <c r="L29" s="6">
        <f t="shared" si="5"/>
        <v>663.78899999999999</v>
      </c>
      <c r="M29" s="6">
        <f t="shared" si="5"/>
        <v>678.93899999999996</v>
      </c>
      <c r="N29" s="6">
        <f t="shared" si="5"/>
        <v>6549.1320000000005</v>
      </c>
    </row>
    <row r="30" spans="1:14" s="2" customFormat="1" ht="21" customHeight="1" thickBot="1" x14ac:dyDescent="0.35">
      <c r="A30" s="2" t="s">
        <v>10</v>
      </c>
      <c r="B30" s="45">
        <f>B28-B29</f>
        <v>2439.6530000000002</v>
      </c>
      <c r="C30" s="45">
        <f t="shared" ref="C30:N30" si="6">C28-C29</f>
        <v>2616.4530000000004</v>
      </c>
      <c r="D30" s="45">
        <f t="shared" si="6"/>
        <v>2685.3030000000003</v>
      </c>
      <c r="E30" s="45">
        <f t="shared" si="6"/>
        <v>2721.0710000000004</v>
      </c>
      <c r="F30" s="45">
        <f t="shared" si="6"/>
        <v>2885.1210000000001</v>
      </c>
      <c r="G30" s="45">
        <f t="shared" si="6"/>
        <v>2693.0210000000002</v>
      </c>
      <c r="H30" s="45">
        <f t="shared" si="6"/>
        <v>3151.1710000000003</v>
      </c>
      <c r="I30" s="45">
        <f t="shared" si="6"/>
        <v>3342.4210000000003</v>
      </c>
      <c r="J30" s="45">
        <f t="shared" si="6"/>
        <v>3492.8710000000001</v>
      </c>
      <c r="K30" s="45">
        <f t="shared" si="6"/>
        <v>3475.8710000000001</v>
      </c>
      <c r="L30" s="45">
        <f t="shared" si="6"/>
        <v>3761.4710000000005</v>
      </c>
      <c r="M30" s="45">
        <f t="shared" si="6"/>
        <v>3847.3210000000004</v>
      </c>
      <c r="N30" s="45">
        <f t="shared" si="6"/>
        <v>37111.748000000007</v>
      </c>
    </row>
    <row r="31" spans="1:14" ht="16.2" thickTop="1" x14ac:dyDescent="0.3"/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29A8-6892-DD42-8CFE-7132A2C6914D}">
  <dimension ref="A1:N31"/>
  <sheetViews>
    <sheetView workbookViewId="0">
      <selection activeCell="G15" sqref="G15"/>
    </sheetView>
  </sheetViews>
  <sheetFormatPr defaultColWidth="11.19921875" defaultRowHeight="15.6" x14ac:dyDescent="0.3"/>
  <cols>
    <col min="1" max="1" width="26.296875" bestFit="1" customWidth="1"/>
    <col min="14" max="14" width="12" bestFit="1" customWidth="1"/>
  </cols>
  <sheetData>
    <row r="1" spans="1:14" ht="18" x14ac:dyDescent="0.35">
      <c r="A1" s="57" t="s">
        <v>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20" customFormat="1" ht="16.2" customHeight="1" x14ac:dyDescent="0.35">
      <c r="A2" s="56" t="s">
        <v>81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20" customFormat="1" ht="16.2" customHeight="1" x14ac:dyDescent="0.35">
      <c r="A3" s="56" t="s">
        <v>122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20" customFormat="1" ht="16.2" customHeight="1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s="3" customFormat="1" x14ac:dyDescent="0.3">
      <c r="B5" s="26">
        <v>45317</v>
      </c>
      <c r="C5" s="26">
        <v>45348</v>
      </c>
      <c r="D5" s="26">
        <v>45377</v>
      </c>
      <c r="E5" s="26">
        <v>45408</v>
      </c>
      <c r="F5" s="26">
        <v>45438</v>
      </c>
      <c r="G5" s="26">
        <v>45469</v>
      </c>
      <c r="H5" s="26">
        <v>45499</v>
      </c>
      <c r="I5" s="26">
        <v>45530</v>
      </c>
      <c r="J5" s="26">
        <v>45561</v>
      </c>
      <c r="K5" s="26">
        <v>45591</v>
      </c>
      <c r="L5" s="26">
        <v>45622</v>
      </c>
      <c r="M5" s="26">
        <v>45652</v>
      </c>
      <c r="N5" s="3" t="s">
        <v>2</v>
      </c>
    </row>
    <row r="6" spans="1:14" x14ac:dyDescent="0.3">
      <c r="A6" s="2" t="s">
        <v>0</v>
      </c>
    </row>
    <row r="7" spans="1:14" x14ac:dyDescent="0.3">
      <c r="A7" t="s">
        <v>23</v>
      </c>
      <c r="B7" s="8">
        <f>'Cash Flow Year 3'!E14</f>
        <v>2025</v>
      </c>
      <c r="C7" s="8">
        <f>'Cash Flow Year 3'!F14</f>
        <v>2025</v>
      </c>
      <c r="D7" s="8">
        <f>'Cash Flow Year 3'!G14</f>
        <v>2025</v>
      </c>
      <c r="E7" s="8">
        <f>'Cash Flow Year 3'!H14</f>
        <v>2025</v>
      </c>
      <c r="F7" s="8">
        <f>'Cash Flow Year 3'!I14</f>
        <v>2160</v>
      </c>
      <c r="G7" s="8">
        <f>'Cash Flow Year 3'!J14</f>
        <v>2160</v>
      </c>
      <c r="H7" s="8">
        <f>'Cash Flow Year 3'!K14</f>
        <v>2160</v>
      </c>
      <c r="I7" s="8">
        <f>'Cash Flow Year 3'!L14</f>
        <v>2160</v>
      </c>
      <c r="J7" s="8">
        <f>'Cash Flow Year 3'!M14</f>
        <v>2025</v>
      </c>
      <c r="K7" s="8">
        <f>'Cash Flow Year 3'!N14</f>
        <v>2025</v>
      </c>
      <c r="L7" s="8">
        <f>'Cash Flow Year 3'!O14</f>
        <v>2025</v>
      </c>
      <c r="M7" s="8">
        <f>'Cash Flow Year 3'!P14</f>
        <v>2160</v>
      </c>
      <c r="N7" s="8">
        <f>'Cash Flow Year 3'!Q14</f>
        <v>24975</v>
      </c>
    </row>
    <row r="8" spans="1:14" x14ac:dyDescent="0.3">
      <c r="A8" t="s">
        <v>24</v>
      </c>
      <c r="B8" s="8">
        <f>'Cash Flow Year 3'!E15</f>
        <v>2030</v>
      </c>
      <c r="C8" s="8">
        <f>'Cash Flow Year 3'!F15</f>
        <v>2030</v>
      </c>
      <c r="D8" s="8">
        <f>'Cash Flow Year 3'!G15</f>
        <v>2030</v>
      </c>
      <c r="E8" s="8">
        <f>'Cash Flow Year 3'!H15</f>
        <v>2175</v>
      </c>
      <c r="F8" s="8">
        <f>'Cash Flow Year 3'!I15</f>
        <v>2175</v>
      </c>
      <c r="G8" s="8">
        <f>'Cash Flow Year 3'!J15</f>
        <v>2175</v>
      </c>
      <c r="H8" s="8">
        <f>'Cash Flow Year 3'!K15</f>
        <v>1595</v>
      </c>
      <c r="I8" s="8">
        <f>'Cash Flow Year 3'!L15</f>
        <v>1740</v>
      </c>
      <c r="J8" s="8">
        <f>'Cash Flow Year 3'!M15</f>
        <v>1740</v>
      </c>
      <c r="K8" s="8">
        <f>'Cash Flow Year 3'!N15</f>
        <v>1885</v>
      </c>
      <c r="L8" s="8">
        <f>'Cash Flow Year 3'!O15</f>
        <v>1885</v>
      </c>
      <c r="M8" s="8">
        <f>'Cash Flow Year 3'!P15</f>
        <v>2030</v>
      </c>
      <c r="N8" s="8">
        <f>'Cash Flow Year 3'!Q15</f>
        <v>23490</v>
      </c>
    </row>
    <row r="9" spans="1:14" x14ac:dyDescent="0.3">
      <c r="A9" t="s">
        <v>25</v>
      </c>
      <c r="B9" s="8">
        <f>'Cash Flow Year 3'!E16</f>
        <v>2800</v>
      </c>
      <c r="C9" s="8">
        <f>'Cash Flow Year 3'!F16</f>
        <v>2800</v>
      </c>
      <c r="D9" s="8">
        <f>'Cash Flow Year 3'!G16</f>
        <v>3000</v>
      </c>
      <c r="E9" s="8">
        <f>'Cash Flow Year 3'!H16</f>
        <v>3000</v>
      </c>
      <c r="F9" s="8">
        <f>'Cash Flow Year 3'!I16</f>
        <v>3000</v>
      </c>
      <c r="G9" s="8">
        <f>'Cash Flow Year 3'!J16</f>
        <v>3000</v>
      </c>
      <c r="H9" s="8">
        <f>'Cash Flow Year 3'!K16</f>
        <v>2400</v>
      </c>
      <c r="I9" s="8">
        <f>'Cash Flow Year 3'!L16</f>
        <v>2400</v>
      </c>
      <c r="J9" s="8">
        <f>'Cash Flow Year 3'!M16</f>
        <v>2600</v>
      </c>
      <c r="K9" s="8">
        <f>'Cash Flow Year 3'!N16</f>
        <v>2600</v>
      </c>
      <c r="L9" s="8">
        <f>'Cash Flow Year 3'!O16</f>
        <v>2800</v>
      </c>
      <c r="M9" s="8">
        <f>'Cash Flow Year 3'!P16</f>
        <v>2800</v>
      </c>
      <c r="N9" s="8">
        <f>'Cash Flow Year 3'!Q16</f>
        <v>33200</v>
      </c>
    </row>
    <row r="10" spans="1:14" x14ac:dyDescent="0.3">
      <c r="A10" t="s">
        <v>18</v>
      </c>
      <c r="B10" s="8">
        <f>'Cash Flow Year 3'!E17</f>
        <v>1875</v>
      </c>
      <c r="C10" s="8">
        <f>'Cash Flow Year 3'!F17</f>
        <v>1875</v>
      </c>
      <c r="D10" s="8">
        <f>'Cash Flow Year 3'!G17</f>
        <v>1250</v>
      </c>
      <c r="E10" s="8">
        <f>'Cash Flow Year 3'!H17</f>
        <v>1375</v>
      </c>
      <c r="F10" s="8">
        <f>'Cash Flow Year 3'!I17</f>
        <v>1375</v>
      </c>
      <c r="G10" s="8">
        <f>'Cash Flow Year 3'!J17</f>
        <v>1500</v>
      </c>
      <c r="H10" s="8">
        <f>'Cash Flow Year 3'!K17</f>
        <v>1500</v>
      </c>
      <c r="I10" s="8">
        <f>'Cash Flow Year 3'!L17</f>
        <v>1625</v>
      </c>
      <c r="J10" s="8">
        <f>'Cash Flow Year 3'!M17</f>
        <v>1625</v>
      </c>
      <c r="K10" s="8">
        <f>'Cash Flow Year 3'!N17</f>
        <v>1750</v>
      </c>
      <c r="L10" s="8">
        <f>'Cash Flow Year 3'!O17</f>
        <v>1750</v>
      </c>
      <c r="M10" s="8">
        <f>'Cash Flow Year 3'!P17</f>
        <v>1875</v>
      </c>
      <c r="N10" s="8">
        <f>'Cash Flow Year 3'!Q17</f>
        <v>19375</v>
      </c>
    </row>
    <row r="11" spans="1:14" x14ac:dyDescent="0.3">
      <c r="A11" t="s">
        <v>19</v>
      </c>
      <c r="B11" s="8">
        <f>'Cash Flow Year 3'!E18</f>
        <v>1890</v>
      </c>
      <c r="C11" s="8">
        <f>'Cash Flow Year 3'!F18</f>
        <v>1890</v>
      </c>
      <c r="D11" s="8">
        <f>'Cash Flow Year 3'!G18</f>
        <v>1350</v>
      </c>
      <c r="E11" s="8">
        <f>'Cash Flow Year 3'!H18</f>
        <v>1350</v>
      </c>
      <c r="F11" s="8">
        <f>'Cash Flow Year 3'!I18</f>
        <v>1485</v>
      </c>
      <c r="G11" s="8">
        <f>'Cash Flow Year 3'!J18</f>
        <v>1485</v>
      </c>
      <c r="H11" s="8">
        <f>'Cash Flow Year 3'!K18</f>
        <v>1620</v>
      </c>
      <c r="I11" s="8">
        <f>'Cash Flow Year 3'!L18</f>
        <v>1620</v>
      </c>
      <c r="J11" s="8">
        <f>'Cash Flow Year 3'!M18</f>
        <v>1755</v>
      </c>
      <c r="K11" s="8">
        <f>'Cash Flow Year 3'!N18</f>
        <v>1755</v>
      </c>
      <c r="L11" s="8">
        <f>'Cash Flow Year 3'!O18</f>
        <v>1890</v>
      </c>
      <c r="M11" s="8">
        <f>'Cash Flow Year 3'!P18</f>
        <v>1890</v>
      </c>
      <c r="N11" s="8">
        <f>'Cash Flow Year 3'!Q18</f>
        <v>19980</v>
      </c>
    </row>
    <row r="12" spans="1:14" x14ac:dyDescent="0.3">
      <c r="A12" t="s">
        <v>20</v>
      </c>
      <c r="B12" s="8">
        <f>'Cash Flow Year 3'!E19</f>
        <v>2170</v>
      </c>
      <c r="C12" s="8">
        <f>'Cash Flow Year 3'!F19</f>
        <v>2170</v>
      </c>
      <c r="D12" s="8">
        <f>'Cash Flow Year 3'!G19</f>
        <v>1705</v>
      </c>
      <c r="E12" s="8">
        <f>'Cash Flow Year 3'!H19</f>
        <v>1705</v>
      </c>
      <c r="F12" s="8">
        <f>'Cash Flow Year 3'!I19</f>
        <v>1860</v>
      </c>
      <c r="G12" s="8">
        <f>'Cash Flow Year 3'!J19</f>
        <v>1860</v>
      </c>
      <c r="H12" s="8">
        <f>'Cash Flow Year 3'!K19</f>
        <v>2015</v>
      </c>
      <c r="I12" s="8">
        <f>'Cash Flow Year 3'!L19</f>
        <v>2015</v>
      </c>
      <c r="J12" s="8">
        <f>'Cash Flow Year 3'!M19</f>
        <v>2170</v>
      </c>
      <c r="K12" s="8">
        <f>'Cash Flow Year 3'!N19</f>
        <v>2170</v>
      </c>
      <c r="L12" s="8">
        <f>'Cash Flow Year 3'!O19</f>
        <v>2170</v>
      </c>
      <c r="M12" s="8">
        <f>'Cash Flow Year 3'!P19</f>
        <v>2170</v>
      </c>
      <c r="N12" s="8">
        <f>'Cash Flow Year 3'!Q19</f>
        <v>24180</v>
      </c>
    </row>
    <row r="13" spans="1:14" x14ac:dyDescent="0.3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x14ac:dyDescent="0.3">
      <c r="A14" s="2" t="s">
        <v>7</v>
      </c>
      <c r="B14" s="44">
        <f t="shared" ref="B14:N14" si="0">SUM(B7:B12)</f>
        <v>12790</v>
      </c>
      <c r="C14" s="44">
        <f t="shared" si="0"/>
        <v>12790</v>
      </c>
      <c r="D14" s="44">
        <f t="shared" si="0"/>
        <v>11360</v>
      </c>
      <c r="E14" s="44">
        <f t="shared" si="0"/>
        <v>11630</v>
      </c>
      <c r="F14" s="44">
        <f t="shared" si="0"/>
        <v>12055</v>
      </c>
      <c r="G14" s="44">
        <f t="shared" si="0"/>
        <v>12180</v>
      </c>
      <c r="H14" s="44">
        <f t="shared" si="0"/>
        <v>11290</v>
      </c>
      <c r="I14" s="44">
        <f t="shared" si="0"/>
        <v>11560</v>
      </c>
      <c r="J14" s="44">
        <f t="shared" si="0"/>
        <v>11915</v>
      </c>
      <c r="K14" s="44">
        <f t="shared" si="0"/>
        <v>12185</v>
      </c>
      <c r="L14" s="44">
        <f t="shared" si="0"/>
        <v>12520</v>
      </c>
      <c r="M14" s="44">
        <f t="shared" si="0"/>
        <v>12925</v>
      </c>
      <c r="N14" s="44">
        <f t="shared" si="0"/>
        <v>145200</v>
      </c>
    </row>
    <row r="15" spans="1:14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3">
      <c r="A16" s="2" t="s">
        <v>1</v>
      </c>
    </row>
    <row r="17" spans="1:14" x14ac:dyDescent="0.3">
      <c r="A17" t="s">
        <v>96</v>
      </c>
      <c r="B17" s="9">
        <f t="shared" ref="B17:M17" si="1">B14*0.45</f>
        <v>5755.5</v>
      </c>
      <c r="C17" s="9">
        <f t="shared" si="1"/>
        <v>5755.5</v>
      </c>
      <c r="D17" s="9">
        <f t="shared" si="1"/>
        <v>5112</v>
      </c>
      <c r="E17" s="9">
        <f t="shared" si="1"/>
        <v>5233.5</v>
      </c>
      <c r="F17" s="9">
        <f t="shared" si="1"/>
        <v>5424.75</v>
      </c>
      <c r="G17" s="9">
        <f t="shared" si="1"/>
        <v>5481</v>
      </c>
      <c r="H17" s="9">
        <f t="shared" si="1"/>
        <v>5080.5</v>
      </c>
      <c r="I17" s="9">
        <f t="shared" si="1"/>
        <v>5202</v>
      </c>
      <c r="J17" s="9">
        <f t="shared" si="1"/>
        <v>5361.75</v>
      </c>
      <c r="K17" s="9">
        <f t="shared" si="1"/>
        <v>5483.25</v>
      </c>
      <c r="L17" s="9">
        <f t="shared" si="1"/>
        <v>5634</v>
      </c>
      <c r="M17" s="9">
        <f t="shared" si="1"/>
        <v>5816.25</v>
      </c>
      <c r="N17" s="9">
        <f>SUM(B17:M17)</f>
        <v>65340</v>
      </c>
    </row>
    <row r="18" spans="1:14" x14ac:dyDescent="0.3">
      <c r="A18" t="s">
        <v>82</v>
      </c>
      <c r="B18" s="5">
        <f>B14*15%</f>
        <v>1918.5</v>
      </c>
      <c r="C18" s="5">
        <f t="shared" ref="C18:N18" si="2">C14*15%</f>
        <v>1918.5</v>
      </c>
      <c r="D18" s="5">
        <f t="shared" si="2"/>
        <v>1704</v>
      </c>
      <c r="E18" s="5">
        <f t="shared" si="2"/>
        <v>1744.5</v>
      </c>
      <c r="F18" s="5">
        <f t="shared" si="2"/>
        <v>1808.25</v>
      </c>
      <c r="G18" s="5">
        <f t="shared" si="2"/>
        <v>1827</v>
      </c>
      <c r="H18" s="5">
        <f t="shared" si="2"/>
        <v>1693.5</v>
      </c>
      <c r="I18" s="5">
        <f t="shared" si="2"/>
        <v>1734</v>
      </c>
      <c r="J18" s="5">
        <f t="shared" si="2"/>
        <v>1787.25</v>
      </c>
      <c r="K18" s="5">
        <f t="shared" si="2"/>
        <v>1827.75</v>
      </c>
      <c r="L18" s="5">
        <f t="shared" si="2"/>
        <v>1878</v>
      </c>
      <c r="M18" s="5">
        <f t="shared" si="2"/>
        <v>1938.75</v>
      </c>
      <c r="N18" s="5">
        <f t="shared" si="2"/>
        <v>21780</v>
      </c>
    </row>
    <row r="19" spans="1:14" x14ac:dyDescent="0.3">
      <c r="A19" t="s">
        <v>6</v>
      </c>
      <c r="B19" s="5">
        <v>40</v>
      </c>
      <c r="C19" s="5">
        <v>0</v>
      </c>
      <c r="D19" s="5">
        <v>0</v>
      </c>
      <c r="E19" s="17">
        <v>0</v>
      </c>
      <c r="F19" s="5">
        <v>0</v>
      </c>
      <c r="G19" s="5">
        <v>0</v>
      </c>
      <c r="H19" s="5">
        <v>40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f t="shared" ref="N19:N25" si="3">SUM(B19:M19)</f>
        <v>80</v>
      </c>
    </row>
    <row r="20" spans="1:14" x14ac:dyDescent="0.3">
      <c r="A20" t="s">
        <v>35</v>
      </c>
      <c r="B20" s="5">
        <v>44</v>
      </c>
      <c r="C20" s="5">
        <v>44</v>
      </c>
      <c r="D20" s="5">
        <v>44</v>
      </c>
      <c r="E20" s="5">
        <v>44</v>
      </c>
      <c r="F20" s="5">
        <v>44</v>
      </c>
      <c r="G20" s="5">
        <v>44</v>
      </c>
      <c r="H20" s="5">
        <v>44</v>
      </c>
      <c r="I20" s="5">
        <v>44</v>
      </c>
      <c r="J20" s="5">
        <v>44</v>
      </c>
      <c r="K20" s="5">
        <v>44</v>
      </c>
      <c r="L20" s="5">
        <v>44</v>
      </c>
      <c r="M20" s="5">
        <v>44</v>
      </c>
      <c r="N20" s="5">
        <f t="shared" si="3"/>
        <v>528</v>
      </c>
    </row>
    <row r="21" spans="1:14" x14ac:dyDescent="0.3">
      <c r="A21" t="s">
        <v>46</v>
      </c>
      <c r="B21" s="5">
        <v>117</v>
      </c>
      <c r="C21" s="5">
        <v>117</v>
      </c>
      <c r="D21" s="5">
        <v>117</v>
      </c>
      <c r="E21" s="5">
        <v>117</v>
      </c>
      <c r="F21" s="5">
        <v>117</v>
      </c>
      <c r="G21" s="5">
        <v>117</v>
      </c>
      <c r="H21" s="5">
        <v>117</v>
      </c>
      <c r="I21" s="5">
        <v>117</v>
      </c>
      <c r="J21" s="5">
        <v>117</v>
      </c>
      <c r="K21" s="5">
        <v>117</v>
      </c>
      <c r="L21" s="5">
        <v>117</v>
      </c>
      <c r="M21" s="5">
        <v>117</v>
      </c>
      <c r="N21" s="5">
        <f t="shared" si="3"/>
        <v>1404</v>
      </c>
    </row>
    <row r="22" spans="1:14" x14ac:dyDescent="0.3">
      <c r="A22" t="s">
        <v>32</v>
      </c>
      <c r="B22" s="5">
        <v>210</v>
      </c>
      <c r="C22" s="5">
        <v>225</v>
      </c>
      <c r="D22" s="5">
        <v>205</v>
      </c>
      <c r="E22" s="5">
        <v>210</v>
      </c>
      <c r="F22" s="5">
        <v>235</v>
      </c>
      <c r="G22" s="5">
        <v>220</v>
      </c>
      <c r="H22" s="5">
        <v>205</v>
      </c>
      <c r="I22" s="5">
        <v>230</v>
      </c>
      <c r="J22" s="5">
        <v>210</v>
      </c>
      <c r="K22" s="5">
        <v>200</v>
      </c>
      <c r="L22" s="5">
        <v>195</v>
      </c>
      <c r="M22" s="5">
        <v>210</v>
      </c>
      <c r="N22" s="5">
        <f t="shared" si="3"/>
        <v>2555</v>
      </c>
    </row>
    <row r="23" spans="1:14" s="78" customFormat="1" x14ac:dyDescent="0.3">
      <c r="A23" s="78" t="s">
        <v>33</v>
      </c>
      <c r="B23" s="43">
        <v>0</v>
      </c>
      <c r="C23" s="43">
        <v>0</v>
      </c>
      <c r="D23" s="43">
        <v>250</v>
      </c>
      <c r="E23" s="43">
        <v>0</v>
      </c>
      <c r="F23" s="43">
        <v>0</v>
      </c>
      <c r="G23" s="43">
        <v>0</v>
      </c>
      <c r="H23" s="43">
        <v>0</v>
      </c>
      <c r="I23" s="43">
        <v>305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4" si="4">SUM(B23:M23)</f>
        <v>555</v>
      </c>
    </row>
    <row r="24" spans="1:14" s="78" customFormat="1" x14ac:dyDescent="0.3">
      <c r="A24" s="79" t="s">
        <v>86</v>
      </c>
      <c r="B24" s="43">
        <v>180.67</v>
      </c>
      <c r="C24" s="43">
        <v>180.67</v>
      </c>
      <c r="D24" s="43">
        <v>180.67</v>
      </c>
      <c r="E24" s="43">
        <v>180.67</v>
      </c>
      <c r="F24" s="43">
        <v>180.67</v>
      </c>
      <c r="G24" s="43">
        <v>180.67</v>
      </c>
      <c r="H24" s="43">
        <v>180.67</v>
      </c>
      <c r="I24" s="43">
        <v>180.67</v>
      </c>
      <c r="J24" s="43">
        <v>180.67</v>
      </c>
      <c r="K24" s="43">
        <v>180.67</v>
      </c>
      <c r="L24" s="43">
        <v>180.67</v>
      </c>
      <c r="M24" s="43">
        <v>180.67</v>
      </c>
      <c r="N24" s="43">
        <f t="shared" si="4"/>
        <v>2168.0400000000004</v>
      </c>
    </row>
    <row r="25" spans="1:14" x14ac:dyDescent="0.3">
      <c r="A25" t="s">
        <v>98</v>
      </c>
      <c r="B25" s="6">
        <v>17</v>
      </c>
      <c r="C25" s="6">
        <v>21</v>
      </c>
      <c r="D25" s="6">
        <v>18</v>
      </c>
      <c r="E25" s="6">
        <v>20</v>
      </c>
      <c r="F25" s="6">
        <v>17</v>
      </c>
      <c r="G25" s="6">
        <v>13</v>
      </c>
      <c r="H25" s="6">
        <v>12</v>
      </c>
      <c r="I25" s="6">
        <v>19</v>
      </c>
      <c r="J25" s="6">
        <v>16</v>
      </c>
      <c r="K25" s="6">
        <v>21</v>
      </c>
      <c r="L25" s="6">
        <v>16</v>
      </c>
      <c r="M25" s="6">
        <v>14</v>
      </c>
      <c r="N25" s="6">
        <f t="shared" si="3"/>
        <v>204</v>
      </c>
    </row>
    <row r="26" spans="1:14" x14ac:dyDescent="0.3">
      <c r="A26" s="2" t="s">
        <v>8</v>
      </c>
      <c r="B26" s="63">
        <f>SUM(B17:B25)</f>
        <v>8282.67</v>
      </c>
      <c r="C26" s="63">
        <f>SUM(C17:C25)</f>
        <v>8261.67</v>
      </c>
      <c r="D26" s="63">
        <f>SUM(D17:D25)</f>
        <v>7630.67</v>
      </c>
      <c r="E26" s="63">
        <f>SUM(E17:E25)</f>
        <v>7549.67</v>
      </c>
      <c r="F26" s="63">
        <f>SUM(F17:F25)</f>
        <v>7826.67</v>
      </c>
      <c r="G26" s="63">
        <f>SUM(G17:G25)</f>
        <v>7882.67</v>
      </c>
      <c r="H26" s="63">
        <f>SUM(H17:H25)</f>
        <v>7372.67</v>
      </c>
      <c r="I26" s="63">
        <f>SUM(I17:I25)</f>
        <v>7831.67</v>
      </c>
      <c r="J26" s="63">
        <f>SUM(J17:J25)</f>
        <v>7716.67</v>
      </c>
      <c r="K26" s="63">
        <f>SUM(K17:K25)</f>
        <v>7873.67</v>
      </c>
      <c r="L26" s="63">
        <f>SUM(L17:L25)</f>
        <v>8064.67</v>
      </c>
      <c r="M26" s="63">
        <f>SUM(M17:M25)</f>
        <v>8320.67</v>
      </c>
      <c r="N26" s="63">
        <f>SUM(N17:N25)</f>
        <v>94614.04</v>
      </c>
    </row>
    <row r="27" spans="1:14" x14ac:dyDescent="0.3">
      <c r="A27" s="2"/>
      <c r="B27" s="9"/>
    </row>
    <row r="28" spans="1:14" s="2" customFormat="1" x14ac:dyDescent="0.3">
      <c r="A28" s="2" t="s">
        <v>9</v>
      </c>
      <c r="B28" s="19">
        <f>B14-B26</f>
        <v>4507.33</v>
      </c>
      <c r="C28" s="19">
        <f>C14-C26</f>
        <v>4528.33</v>
      </c>
      <c r="D28" s="19">
        <f>D14-D26</f>
        <v>3729.33</v>
      </c>
      <c r="E28" s="19">
        <f>E14-E26</f>
        <v>4080.33</v>
      </c>
      <c r="F28" s="19">
        <f>F14-F26</f>
        <v>4228.33</v>
      </c>
      <c r="G28" s="19">
        <f>G14-G26</f>
        <v>4297.33</v>
      </c>
      <c r="H28" s="19">
        <f>H14-H26</f>
        <v>3917.33</v>
      </c>
      <c r="I28" s="19">
        <f>I14-I26</f>
        <v>3728.33</v>
      </c>
      <c r="J28" s="19">
        <f>J14-J26</f>
        <v>4198.33</v>
      </c>
      <c r="K28" s="19">
        <f>K14-K26</f>
        <v>4311.33</v>
      </c>
      <c r="L28" s="19">
        <f>L14-L26</f>
        <v>4455.33</v>
      </c>
      <c r="M28" s="19">
        <f>M14-M26</f>
        <v>4604.33</v>
      </c>
      <c r="N28" s="19">
        <f>N14-N26</f>
        <v>50585.960000000006</v>
      </c>
    </row>
    <row r="29" spans="1:14" x14ac:dyDescent="0.3">
      <c r="A29" t="s">
        <v>79</v>
      </c>
      <c r="B29" s="6">
        <f>B28*0.15</f>
        <v>676.09949999999992</v>
      </c>
      <c r="C29" s="6">
        <f t="shared" ref="C29:N29" si="5">C28*0.15</f>
        <v>679.24950000000001</v>
      </c>
      <c r="D29" s="6">
        <f t="shared" si="5"/>
        <v>559.39949999999999</v>
      </c>
      <c r="E29" s="6">
        <f t="shared" si="5"/>
        <v>612.04949999999997</v>
      </c>
      <c r="F29" s="6">
        <f t="shared" si="5"/>
        <v>634.24950000000001</v>
      </c>
      <c r="G29" s="6">
        <f t="shared" si="5"/>
        <v>644.59949999999992</v>
      </c>
      <c r="H29" s="6">
        <f t="shared" si="5"/>
        <v>587.59949999999992</v>
      </c>
      <c r="I29" s="6">
        <f t="shared" si="5"/>
        <v>559.24950000000001</v>
      </c>
      <c r="J29" s="6">
        <f t="shared" si="5"/>
        <v>629.74950000000001</v>
      </c>
      <c r="K29" s="6">
        <f t="shared" si="5"/>
        <v>646.69949999999994</v>
      </c>
      <c r="L29" s="6">
        <f t="shared" si="5"/>
        <v>668.29949999999997</v>
      </c>
      <c r="M29" s="6">
        <f t="shared" si="5"/>
        <v>690.64949999999999</v>
      </c>
      <c r="N29" s="6">
        <f t="shared" si="5"/>
        <v>7587.8940000000002</v>
      </c>
    </row>
    <row r="30" spans="1:14" s="2" customFormat="1" ht="21" customHeight="1" thickBot="1" x14ac:dyDescent="0.35">
      <c r="A30" s="2" t="s">
        <v>10</v>
      </c>
      <c r="B30" s="45">
        <f>B28-B29</f>
        <v>3831.2305000000001</v>
      </c>
      <c r="C30" s="45">
        <f t="shared" ref="C30:N30" si="6">C28-C29</f>
        <v>3849.0805</v>
      </c>
      <c r="D30" s="45">
        <f t="shared" si="6"/>
        <v>3169.9304999999999</v>
      </c>
      <c r="E30" s="45">
        <f t="shared" si="6"/>
        <v>3468.2804999999998</v>
      </c>
      <c r="F30" s="45">
        <f t="shared" si="6"/>
        <v>3594.0805</v>
      </c>
      <c r="G30" s="45">
        <f t="shared" si="6"/>
        <v>3652.7305000000001</v>
      </c>
      <c r="H30" s="45">
        <f t="shared" si="6"/>
        <v>3329.7305000000001</v>
      </c>
      <c r="I30" s="45">
        <f t="shared" si="6"/>
        <v>3169.0805</v>
      </c>
      <c r="J30" s="45">
        <f t="shared" si="6"/>
        <v>3568.5805</v>
      </c>
      <c r="K30" s="45">
        <f t="shared" si="6"/>
        <v>3664.6305000000002</v>
      </c>
      <c r="L30" s="45">
        <f t="shared" si="6"/>
        <v>3787.0304999999998</v>
      </c>
      <c r="M30" s="45">
        <f t="shared" si="6"/>
        <v>3913.6804999999999</v>
      </c>
      <c r="N30" s="45">
        <f t="shared" si="6"/>
        <v>42998.066000000006</v>
      </c>
    </row>
    <row r="31" spans="1:14" ht="16.2" thickTop="1" x14ac:dyDescent="0.3"/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F850-74DF-2845-BA78-466C00D9CB41}">
  <dimension ref="B1:Q42"/>
  <sheetViews>
    <sheetView topLeftCell="C20" workbookViewId="0">
      <selection activeCell="J17" sqref="J17"/>
    </sheetView>
  </sheetViews>
  <sheetFormatPr defaultColWidth="11.19921875" defaultRowHeight="15.6" x14ac:dyDescent="0.3"/>
  <cols>
    <col min="1" max="1" width="2.19921875" customWidth="1"/>
    <col min="2" max="2" width="16.296875" customWidth="1"/>
    <col min="3" max="3" width="20.3984375" customWidth="1"/>
    <col min="4" max="4" width="10.296875" customWidth="1"/>
    <col min="6" max="6" width="13.69921875" bestFit="1" customWidth="1"/>
    <col min="11" max="11" width="12.09765625" bestFit="1" customWidth="1"/>
  </cols>
  <sheetData>
    <row r="1" spans="2:17" ht="21" x14ac:dyDescent="0.4">
      <c r="B1" s="58" t="s">
        <v>31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17" s="2" customFormat="1" x14ac:dyDescent="0.3">
      <c r="B2" s="53"/>
      <c r="C2" s="28" t="s">
        <v>21</v>
      </c>
      <c r="E2" s="55">
        <v>45292</v>
      </c>
      <c r="F2" s="55">
        <v>45323</v>
      </c>
      <c r="G2" s="55">
        <v>45352</v>
      </c>
      <c r="H2" s="55">
        <v>45383</v>
      </c>
      <c r="I2" s="55">
        <v>45413</v>
      </c>
      <c r="J2" s="55">
        <v>45444</v>
      </c>
      <c r="K2" s="55">
        <v>45474</v>
      </c>
      <c r="L2" s="55">
        <v>45505</v>
      </c>
      <c r="M2" s="55">
        <v>45536</v>
      </c>
      <c r="N2" s="55">
        <v>45566</v>
      </c>
      <c r="O2" s="55">
        <v>45597</v>
      </c>
      <c r="P2" s="55">
        <v>45627</v>
      </c>
      <c r="Q2" s="3" t="s">
        <v>43</v>
      </c>
    </row>
    <row r="3" spans="2:17" s="25" customFormat="1" x14ac:dyDescent="0.3">
      <c r="B3" s="38" t="s">
        <v>78</v>
      </c>
      <c r="C3" s="38"/>
      <c r="D3" s="38"/>
      <c r="E3" s="39">
        <v>5000</v>
      </c>
      <c r="F3" s="40">
        <f t="shared" ref="F3:P3" si="0">E41</f>
        <v>2799.82</v>
      </c>
      <c r="G3" s="40">
        <f t="shared" si="0"/>
        <v>4395.07</v>
      </c>
      <c r="H3" s="40">
        <f t="shared" si="0"/>
        <v>3145.0699999999997</v>
      </c>
      <c r="I3" s="40">
        <f t="shared" si="0"/>
        <v>5166.82</v>
      </c>
      <c r="J3" s="40">
        <f t="shared" si="0"/>
        <v>7432.57</v>
      </c>
      <c r="K3" s="40">
        <f t="shared" si="0"/>
        <v>6813.07</v>
      </c>
      <c r="L3" s="40">
        <f t="shared" si="0"/>
        <v>9449.57</v>
      </c>
      <c r="M3" s="40">
        <f t="shared" si="0"/>
        <v>12303.82</v>
      </c>
      <c r="N3" s="40">
        <f t="shared" si="0"/>
        <v>12314.32</v>
      </c>
      <c r="O3" s="40">
        <f t="shared" si="0"/>
        <v>15395.82</v>
      </c>
      <c r="P3" s="40">
        <f t="shared" si="0"/>
        <v>18803.07</v>
      </c>
    </row>
    <row r="4" spans="2:17" x14ac:dyDescent="0.3">
      <c r="B4" s="29"/>
      <c r="C4" s="29"/>
      <c r="D4" s="29"/>
      <c r="E4" s="30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27"/>
    </row>
    <row r="5" spans="2:17" s="60" customFormat="1" x14ac:dyDescent="0.3">
      <c r="B5" s="36" t="s">
        <v>34</v>
      </c>
      <c r="C5" s="83"/>
      <c r="D5" s="83"/>
      <c r="E5" s="84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2:17" s="60" customFormat="1" x14ac:dyDescent="0.3">
      <c r="B6" s="83"/>
      <c r="C6" s="60" t="s">
        <v>23</v>
      </c>
      <c r="D6" s="83" t="s">
        <v>37</v>
      </c>
      <c r="E6" s="86">
        <v>4</v>
      </c>
      <c r="F6" s="87">
        <v>5</v>
      </c>
      <c r="G6" s="87">
        <v>5</v>
      </c>
      <c r="H6" s="87">
        <v>6</v>
      </c>
      <c r="I6" s="87">
        <v>6</v>
      </c>
      <c r="J6" s="87">
        <v>7</v>
      </c>
      <c r="K6" s="87">
        <v>7</v>
      </c>
      <c r="L6" s="87">
        <v>8</v>
      </c>
      <c r="M6" s="87">
        <v>8</v>
      </c>
      <c r="N6" s="87">
        <v>9</v>
      </c>
      <c r="O6" s="87">
        <v>9</v>
      </c>
      <c r="P6" s="87">
        <v>10</v>
      </c>
      <c r="Q6" s="88">
        <f>SUM(E6:P6)</f>
        <v>84</v>
      </c>
    </row>
    <row r="7" spans="2:17" s="60" customFormat="1" x14ac:dyDescent="0.3">
      <c r="B7" s="83"/>
      <c r="C7" s="60" t="s">
        <v>24</v>
      </c>
      <c r="D7" s="83" t="s">
        <v>37</v>
      </c>
      <c r="E7" s="86">
        <v>3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7</v>
      </c>
      <c r="L7" s="87">
        <v>8</v>
      </c>
      <c r="M7" s="87">
        <v>8</v>
      </c>
      <c r="N7" s="87">
        <v>9</v>
      </c>
      <c r="O7" s="87">
        <v>9</v>
      </c>
      <c r="P7" s="87">
        <v>10</v>
      </c>
      <c r="Q7" s="88">
        <f t="shared" ref="Q7:Q11" si="1">SUM(E7:P7)</f>
        <v>83</v>
      </c>
    </row>
    <row r="8" spans="2:17" s="60" customFormat="1" x14ac:dyDescent="0.3">
      <c r="B8" s="83"/>
      <c r="C8" s="60" t="s">
        <v>25</v>
      </c>
      <c r="D8" s="83" t="s">
        <v>37</v>
      </c>
      <c r="E8" s="86">
        <v>2</v>
      </c>
      <c r="F8" s="87">
        <v>4</v>
      </c>
      <c r="G8" s="87">
        <v>5</v>
      </c>
      <c r="H8" s="87">
        <v>5</v>
      </c>
      <c r="I8" s="87">
        <v>6</v>
      </c>
      <c r="J8" s="87">
        <v>6</v>
      </c>
      <c r="K8" s="87">
        <v>7</v>
      </c>
      <c r="L8" s="87">
        <v>7</v>
      </c>
      <c r="M8" s="87">
        <v>8</v>
      </c>
      <c r="N8" s="87">
        <v>8</v>
      </c>
      <c r="O8" s="87">
        <v>9</v>
      </c>
      <c r="P8" s="87">
        <v>9</v>
      </c>
      <c r="Q8" s="88">
        <f t="shared" si="1"/>
        <v>76</v>
      </c>
    </row>
    <row r="9" spans="2:17" s="60" customFormat="1" x14ac:dyDescent="0.3">
      <c r="C9" s="60" t="s">
        <v>18</v>
      </c>
      <c r="D9" s="83" t="s">
        <v>37</v>
      </c>
      <c r="E9" s="88">
        <v>3</v>
      </c>
      <c r="F9" s="87">
        <v>4</v>
      </c>
      <c r="G9" s="87">
        <v>5</v>
      </c>
      <c r="H9" s="87">
        <v>5</v>
      </c>
      <c r="I9" s="87">
        <v>6</v>
      </c>
      <c r="J9" s="87">
        <v>6</v>
      </c>
      <c r="K9" s="87">
        <v>7</v>
      </c>
      <c r="L9" s="87">
        <v>7</v>
      </c>
      <c r="M9" s="87">
        <v>8</v>
      </c>
      <c r="N9" s="87">
        <v>8</v>
      </c>
      <c r="O9" s="87">
        <v>9</v>
      </c>
      <c r="P9" s="87">
        <v>9</v>
      </c>
      <c r="Q9" s="88">
        <f t="shared" si="1"/>
        <v>77</v>
      </c>
    </row>
    <row r="10" spans="2:17" s="60" customFormat="1" x14ac:dyDescent="0.3">
      <c r="C10" s="60" t="s">
        <v>19</v>
      </c>
      <c r="D10" s="83" t="s">
        <v>37</v>
      </c>
      <c r="E10" s="89">
        <v>4</v>
      </c>
      <c r="F10" s="89">
        <v>4</v>
      </c>
      <c r="G10" s="89">
        <v>6</v>
      </c>
      <c r="H10" s="89">
        <v>6</v>
      </c>
      <c r="I10" s="89">
        <v>7</v>
      </c>
      <c r="J10" s="89">
        <v>7</v>
      </c>
      <c r="K10" s="89">
        <v>8</v>
      </c>
      <c r="L10" s="89">
        <v>8</v>
      </c>
      <c r="M10" s="89">
        <v>8</v>
      </c>
      <c r="N10" s="89">
        <v>8</v>
      </c>
      <c r="O10" s="89">
        <v>9</v>
      </c>
      <c r="P10" s="89">
        <v>9</v>
      </c>
      <c r="Q10" s="88">
        <f t="shared" si="1"/>
        <v>84</v>
      </c>
    </row>
    <row r="11" spans="2:17" s="60" customFormat="1" x14ac:dyDescent="0.3">
      <c r="C11" s="60" t="s">
        <v>20</v>
      </c>
      <c r="D11" s="83" t="s">
        <v>37</v>
      </c>
      <c r="E11" s="89">
        <v>5</v>
      </c>
      <c r="F11" s="89">
        <v>7</v>
      </c>
      <c r="G11" s="89">
        <v>7</v>
      </c>
      <c r="H11" s="89">
        <v>8</v>
      </c>
      <c r="I11" s="89">
        <v>8</v>
      </c>
      <c r="J11" s="89">
        <v>9</v>
      </c>
      <c r="K11" s="89">
        <v>9</v>
      </c>
      <c r="L11" s="89">
        <v>10</v>
      </c>
      <c r="M11" s="89">
        <v>10</v>
      </c>
      <c r="N11" s="89">
        <v>10</v>
      </c>
      <c r="O11" s="89">
        <v>11</v>
      </c>
      <c r="P11" s="89">
        <v>11</v>
      </c>
      <c r="Q11" s="88">
        <f t="shared" si="1"/>
        <v>105</v>
      </c>
    </row>
    <row r="12" spans="2:17" s="60" customFormat="1" x14ac:dyDescent="0.3"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2:17" s="60" customFormat="1" x14ac:dyDescent="0.3">
      <c r="B13" s="37" t="s">
        <v>41</v>
      </c>
      <c r="D13" s="3" t="s">
        <v>22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3"/>
    </row>
    <row r="14" spans="2:17" s="60" customFormat="1" x14ac:dyDescent="0.3">
      <c r="B14" s="60" t="s">
        <v>40</v>
      </c>
      <c r="C14" s="60" t="s">
        <v>23</v>
      </c>
      <c r="D14" s="4">
        <v>135</v>
      </c>
      <c r="E14" s="4">
        <f>E6*D14</f>
        <v>540</v>
      </c>
      <c r="F14" s="4">
        <f>F6*D14</f>
        <v>675</v>
      </c>
      <c r="G14" s="4">
        <f>G6*D14</f>
        <v>675</v>
      </c>
      <c r="H14" s="4">
        <f>H6*D14</f>
        <v>810</v>
      </c>
      <c r="I14" s="4">
        <f>I6*D14</f>
        <v>810</v>
      </c>
      <c r="J14" s="4">
        <f>J6*D14</f>
        <v>945</v>
      </c>
      <c r="K14" s="4">
        <f>K6*D14</f>
        <v>945</v>
      </c>
      <c r="L14" s="4">
        <f>L6*D14</f>
        <v>1080</v>
      </c>
      <c r="M14" s="4">
        <f>M6*D14</f>
        <v>1080</v>
      </c>
      <c r="N14" s="4">
        <f>N6*D14</f>
        <v>1215</v>
      </c>
      <c r="O14" s="4">
        <f>O6*D14</f>
        <v>1215</v>
      </c>
      <c r="P14" s="4">
        <f>P6*D14</f>
        <v>1350</v>
      </c>
      <c r="Q14" s="92">
        <f>SUM(E14:P14)</f>
        <v>11340</v>
      </c>
    </row>
    <row r="15" spans="2:17" s="60" customFormat="1" x14ac:dyDescent="0.3">
      <c r="C15" s="60" t="s">
        <v>24</v>
      </c>
      <c r="D15" s="4">
        <v>145</v>
      </c>
      <c r="E15" s="4">
        <f t="shared" ref="E15:E19" si="2">E7*D15</f>
        <v>435</v>
      </c>
      <c r="F15" s="4">
        <f>F7*D15</f>
        <v>725</v>
      </c>
      <c r="G15" s="4">
        <f t="shared" ref="G15:G19" si="3">G7*D15</f>
        <v>725</v>
      </c>
      <c r="H15" s="4">
        <f t="shared" ref="H15:H19" si="4">H7*D15</f>
        <v>870</v>
      </c>
      <c r="I15" s="4">
        <f t="shared" ref="I15:I19" si="5">I7*D15</f>
        <v>870</v>
      </c>
      <c r="J15" s="4">
        <f t="shared" ref="J15:J19" si="6">J7*D15</f>
        <v>1015</v>
      </c>
      <c r="K15" s="4">
        <f t="shared" ref="K15:K19" si="7">K7*D15</f>
        <v>1015</v>
      </c>
      <c r="L15" s="4">
        <f t="shared" ref="L15:L19" si="8">L7*D15</f>
        <v>1160</v>
      </c>
      <c r="M15" s="4">
        <f t="shared" ref="M15:M19" si="9">M7*D15</f>
        <v>1160</v>
      </c>
      <c r="N15" s="4">
        <f t="shared" ref="N15:N19" si="10">N7*D15</f>
        <v>1305</v>
      </c>
      <c r="O15" s="4">
        <f t="shared" ref="O15:O19" si="11">O7*D15</f>
        <v>1305</v>
      </c>
      <c r="P15" s="4">
        <f t="shared" ref="P15:P19" si="12">P7*D15</f>
        <v>1450</v>
      </c>
      <c r="Q15" s="92">
        <f t="shared" ref="Q15:Q20" si="13">SUM(E15:P15)</f>
        <v>12035</v>
      </c>
    </row>
    <row r="16" spans="2:17" s="60" customFormat="1" x14ac:dyDescent="0.3">
      <c r="C16" s="60" t="s">
        <v>25</v>
      </c>
      <c r="D16" s="4">
        <v>200</v>
      </c>
      <c r="E16" s="4">
        <f t="shared" si="2"/>
        <v>400</v>
      </c>
      <c r="F16" s="4">
        <f t="shared" ref="F16:F19" si="14">F8*D16</f>
        <v>800</v>
      </c>
      <c r="G16" s="4">
        <f t="shared" si="3"/>
        <v>1000</v>
      </c>
      <c r="H16" s="4">
        <f t="shared" si="4"/>
        <v>1000</v>
      </c>
      <c r="I16" s="4">
        <f t="shared" si="5"/>
        <v>1200</v>
      </c>
      <c r="J16" s="4">
        <f t="shared" si="6"/>
        <v>1200</v>
      </c>
      <c r="K16" s="4">
        <f t="shared" si="7"/>
        <v>1400</v>
      </c>
      <c r="L16" s="4">
        <f t="shared" si="8"/>
        <v>1400</v>
      </c>
      <c r="M16" s="4">
        <f t="shared" si="9"/>
        <v>1600</v>
      </c>
      <c r="N16" s="4">
        <f t="shared" si="10"/>
        <v>1600</v>
      </c>
      <c r="O16" s="4">
        <f t="shared" si="11"/>
        <v>1800</v>
      </c>
      <c r="P16" s="4">
        <f t="shared" si="12"/>
        <v>1800</v>
      </c>
      <c r="Q16" s="92">
        <f t="shared" si="13"/>
        <v>15200</v>
      </c>
    </row>
    <row r="17" spans="2:17" s="60" customFormat="1" x14ac:dyDescent="0.3">
      <c r="C17" s="60" t="s">
        <v>18</v>
      </c>
      <c r="D17" s="4">
        <v>125</v>
      </c>
      <c r="E17" s="4">
        <f t="shared" si="2"/>
        <v>375</v>
      </c>
      <c r="F17" s="4">
        <f t="shared" si="14"/>
        <v>500</v>
      </c>
      <c r="G17" s="4">
        <f t="shared" si="3"/>
        <v>625</v>
      </c>
      <c r="H17" s="4">
        <f t="shared" si="4"/>
        <v>625</v>
      </c>
      <c r="I17" s="4">
        <f t="shared" si="5"/>
        <v>750</v>
      </c>
      <c r="J17" s="4">
        <f t="shared" si="6"/>
        <v>750</v>
      </c>
      <c r="K17" s="4">
        <f t="shared" si="7"/>
        <v>875</v>
      </c>
      <c r="L17" s="4">
        <f t="shared" si="8"/>
        <v>875</v>
      </c>
      <c r="M17" s="4">
        <f t="shared" si="9"/>
        <v>1000</v>
      </c>
      <c r="N17" s="4">
        <f t="shared" si="10"/>
        <v>1000</v>
      </c>
      <c r="O17" s="4">
        <f t="shared" si="11"/>
        <v>1125</v>
      </c>
      <c r="P17" s="4">
        <f t="shared" si="12"/>
        <v>1125</v>
      </c>
      <c r="Q17" s="92">
        <f t="shared" si="13"/>
        <v>9625</v>
      </c>
    </row>
    <row r="18" spans="2:17" s="60" customFormat="1" x14ac:dyDescent="0.3">
      <c r="C18" s="60" t="s">
        <v>19</v>
      </c>
      <c r="D18" s="4">
        <v>135</v>
      </c>
      <c r="E18" s="4">
        <f>E10*D18</f>
        <v>540</v>
      </c>
      <c r="F18" s="4">
        <f t="shared" si="14"/>
        <v>540</v>
      </c>
      <c r="G18" s="4">
        <f t="shared" si="3"/>
        <v>810</v>
      </c>
      <c r="H18" s="4">
        <f t="shared" si="4"/>
        <v>810</v>
      </c>
      <c r="I18" s="4">
        <f t="shared" si="5"/>
        <v>945</v>
      </c>
      <c r="J18" s="4">
        <f t="shared" si="6"/>
        <v>945</v>
      </c>
      <c r="K18" s="4">
        <f t="shared" si="7"/>
        <v>1080</v>
      </c>
      <c r="L18" s="4">
        <f t="shared" si="8"/>
        <v>1080</v>
      </c>
      <c r="M18" s="4">
        <f t="shared" si="9"/>
        <v>1080</v>
      </c>
      <c r="N18" s="4">
        <f t="shared" si="10"/>
        <v>1080</v>
      </c>
      <c r="O18" s="4">
        <f t="shared" si="11"/>
        <v>1215</v>
      </c>
      <c r="P18" s="4">
        <f t="shared" si="12"/>
        <v>1215</v>
      </c>
      <c r="Q18" s="92">
        <f t="shared" si="13"/>
        <v>11340</v>
      </c>
    </row>
    <row r="19" spans="2:17" s="60" customFormat="1" x14ac:dyDescent="0.3">
      <c r="C19" s="60" t="s">
        <v>20</v>
      </c>
      <c r="D19" s="4">
        <v>155</v>
      </c>
      <c r="E19" s="7">
        <f t="shared" si="2"/>
        <v>775</v>
      </c>
      <c r="F19" s="7">
        <f t="shared" si="14"/>
        <v>1085</v>
      </c>
      <c r="G19" s="7">
        <f t="shared" si="3"/>
        <v>1085</v>
      </c>
      <c r="H19" s="7">
        <f t="shared" si="4"/>
        <v>1240</v>
      </c>
      <c r="I19" s="7">
        <f t="shared" si="5"/>
        <v>1240</v>
      </c>
      <c r="J19" s="7">
        <f t="shared" si="6"/>
        <v>1395</v>
      </c>
      <c r="K19" s="7">
        <f t="shared" si="7"/>
        <v>1395</v>
      </c>
      <c r="L19" s="7">
        <f t="shared" si="8"/>
        <v>1550</v>
      </c>
      <c r="M19" s="7">
        <f t="shared" si="9"/>
        <v>1550</v>
      </c>
      <c r="N19" s="7">
        <f t="shared" si="10"/>
        <v>1550</v>
      </c>
      <c r="O19" s="7">
        <f t="shared" si="11"/>
        <v>1705</v>
      </c>
      <c r="P19" s="7">
        <f t="shared" si="12"/>
        <v>1705</v>
      </c>
      <c r="Q19" s="93">
        <f t="shared" si="13"/>
        <v>16275</v>
      </c>
    </row>
    <row r="20" spans="2:17" s="60" customFormat="1" x14ac:dyDescent="0.3">
      <c r="C20" s="94" t="s">
        <v>26</v>
      </c>
      <c r="D20" s="94"/>
      <c r="E20" s="48">
        <f t="shared" ref="E20:P20" si="15">SUM(E14:E19)</f>
        <v>3065</v>
      </c>
      <c r="F20" s="48">
        <f t="shared" si="15"/>
        <v>4325</v>
      </c>
      <c r="G20" s="48">
        <f t="shared" si="15"/>
        <v>4920</v>
      </c>
      <c r="H20" s="48">
        <f t="shared" si="15"/>
        <v>5355</v>
      </c>
      <c r="I20" s="48">
        <f t="shared" si="15"/>
        <v>5815</v>
      </c>
      <c r="J20" s="48">
        <f t="shared" si="15"/>
        <v>6250</v>
      </c>
      <c r="K20" s="48">
        <f t="shared" si="15"/>
        <v>6710</v>
      </c>
      <c r="L20" s="48">
        <f t="shared" si="15"/>
        <v>7145</v>
      </c>
      <c r="M20" s="48">
        <f t="shared" si="15"/>
        <v>7470</v>
      </c>
      <c r="N20" s="48">
        <f t="shared" si="15"/>
        <v>7750</v>
      </c>
      <c r="O20" s="48">
        <f t="shared" si="15"/>
        <v>8365</v>
      </c>
      <c r="P20" s="48">
        <f t="shared" si="15"/>
        <v>8645</v>
      </c>
      <c r="Q20" s="48">
        <f t="shared" si="13"/>
        <v>75815</v>
      </c>
    </row>
    <row r="21" spans="2:17" x14ac:dyDescent="0.3">
      <c r="B21" s="37" t="s">
        <v>1</v>
      </c>
      <c r="C21" s="27"/>
      <c r="D21" s="27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27"/>
    </row>
    <row r="22" spans="2:17" x14ac:dyDescent="0.3">
      <c r="B22" s="27" t="s">
        <v>42</v>
      </c>
      <c r="C22" t="s">
        <v>91</v>
      </c>
      <c r="D22" s="34">
        <v>0.4</v>
      </c>
      <c r="E22" s="9">
        <f>E20*D22</f>
        <v>1226</v>
      </c>
      <c r="F22" s="9">
        <f>F20*D22</f>
        <v>1730</v>
      </c>
      <c r="G22" s="9">
        <f>D22*G20</f>
        <v>1968</v>
      </c>
      <c r="H22" s="9">
        <f>H20*D22</f>
        <v>2142</v>
      </c>
      <c r="I22" s="9">
        <f>I20*D22</f>
        <v>2326</v>
      </c>
      <c r="J22" s="9">
        <f>J20*D22</f>
        <v>2500</v>
      </c>
      <c r="K22" s="9">
        <f>K20*D22</f>
        <v>2684</v>
      </c>
      <c r="L22" s="9">
        <f>L20*D22</f>
        <v>2858</v>
      </c>
      <c r="M22" s="9">
        <f>M20*D22</f>
        <v>2988</v>
      </c>
      <c r="N22" s="9">
        <f>N20*D22</f>
        <v>3100</v>
      </c>
      <c r="O22" s="9">
        <f>O20*D22</f>
        <v>3346</v>
      </c>
      <c r="P22" s="9">
        <f>P20*D22</f>
        <v>3458</v>
      </c>
      <c r="Q22" s="4">
        <f>SUM(E22:P22)</f>
        <v>30326</v>
      </c>
    </row>
    <row r="23" spans="2:17" x14ac:dyDescent="0.3">
      <c r="B23" s="27"/>
      <c r="C23" t="s">
        <v>92</v>
      </c>
      <c r="D23" s="34">
        <v>0.15</v>
      </c>
      <c r="E23" s="5">
        <f>E20*D23</f>
        <v>459.75</v>
      </c>
      <c r="F23" s="5">
        <f t="shared" ref="F23:Q23" si="16">F20*0.15</f>
        <v>648.75</v>
      </c>
      <c r="G23" s="5">
        <f t="shared" si="16"/>
        <v>738</v>
      </c>
      <c r="H23" s="5">
        <f t="shared" si="16"/>
        <v>803.25</v>
      </c>
      <c r="I23" s="5">
        <f t="shared" si="16"/>
        <v>872.25</v>
      </c>
      <c r="J23" s="5">
        <f t="shared" si="16"/>
        <v>937.5</v>
      </c>
      <c r="K23" s="5">
        <f t="shared" si="16"/>
        <v>1006.5</v>
      </c>
      <c r="L23" s="5">
        <f t="shared" si="16"/>
        <v>1071.75</v>
      </c>
      <c r="M23" s="5">
        <f t="shared" si="16"/>
        <v>1120.5</v>
      </c>
      <c r="N23" s="5">
        <f t="shared" si="16"/>
        <v>1162.5</v>
      </c>
      <c r="O23" s="5">
        <f t="shared" si="16"/>
        <v>1254.75</v>
      </c>
      <c r="P23" s="5">
        <f t="shared" si="16"/>
        <v>1296.75</v>
      </c>
      <c r="Q23" s="5">
        <f t="shared" si="16"/>
        <v>11372.25</v>
      </c>
    </row>
    <row r="24" spans="2:17" x14ac:dyDescent="0.3">
      <c r="B24" s="27"/>
      <c r="C24" t="s">
        <v>6</v>
      </c>
      <c r="D24" s="27"/>
      <c r="E24" s="5">
        <v>40</v>
      </c>
      <c r="F24" s="5">
        <v>0</v>
      </c>
      <c r="G24" s="5">
        <v>0</v>
      </c>
      <c r="H24" s="17">
        <v>40</v>
      </c>
      <c r="I24" s="5">
        <v>0</v>
      </c>
      <c r="J24" s="5">
        <v>0</v>
      </c>
      <c r="K24" s="5">
        <v>40</v>
      </c>
      <c r="L24" s="5">
        <v>0</v>
      </c>
      <c r="M24" s="5">
        <v>0</v>
      </c>
      <c r="N24" s="5">
        <v>40</v>
      </c>
      <c r="O24" s="5">
        <v>0</v>
      </c>
      <c r="P24" s="5">
        <v>0</v>
      </c>
      <c r="Q24" s="5">
        <f t="shared" ref="Q24:Q27" si="17">SUM(E24:P24)</f>
        <v>160</v>
      </c>
    </row>
    <row r="25" spans="2:17" x14ac:dyDescent="0.3">
      <c r="B25" s="27"/>
      <c r="C25" t="s">
        <v>35</v>
      </c>
      <c r="D25" s="27"/>
      <c r="E25" s="5">
        <v>44</v>
      </c>
      <c r="F25" s="5">
        <v>44</v>
      </c>
      <c r="G25" s="5">
        <v>44</v>
      </c>
      <c r="H25" s="5">
        <v>44</v>
      </c>
      <c r="I25" s="5">
        <v>44</v>
      </c>
      <c r="J25" s="5">
        <v>44</v>
      </c>
      <c r="K25" s="5">
        <v>44</v>
      </c>
      <c r="L25" s="5">
        <v>44</v>
      </c>
      <c r="M25" s="5">
        <v>44</v>
      </c>
      <c r="N25" s="5">
        <v>44</v>
      </c>
      <c r="O25" s="5">
        <v>44</v>
      </c>
      <c r="P25" s="5">
        <v>44</v>
      </c>
      <c r="Q25" s="5">
        <f t="shared" si="17"/>
        <v>528</v>
      </c>
    </row>
    <row r="26" spans="2:17" x14ac:dyDescent="0.3">
      <c r="B26" s="27"/>
      <c r="C26" t="s">
        <v>46</v>
      </c>
      <c r="D26" s="27"/>
      <c r="E26" s="5">
        <v>117</v>
      </c>
      <c r="F26" s="5">
        <v>117</v>
      </c>
      <c r="G26" s="5">
        <v>117</v>
      </c>
      <c r="H26" s="5">
        <v>117</v>
      </c>
      <c r="I26" s="5">
        <v>117</v>
      </c>
      <c r="J26" s="5">
        <v>117</v>
      </c>
      <c r="K26" s="5">
        <v>117</v>
      </c>
      <c r="L26" s="5">
        <v>117</v>
      </c>
      <c r="M26" s="5">
        <v>117</v>
      </c>
      <c r="N26" s="5">
        <v>117</v>
      </c>
      <c r="O26" s="5">
        <v>117</v>
      </c>
      <c r="P26" s="5">
        <v>117</v>
      </c>
      <c r="Q26" s="5">
        <f t="shared" si="17"/>
        <v>1404</v>
      </c>
    </row>
    <row r="27" spans="2:17" x14ac:dyDescent="0.3">
      <c r="B27" s="27"/>
      <c r="C27" t="s">
        <v>32</v>
      </c>
      <c r="D27" s="27"/>
      <c r="E27" s="5">
        <v>150</v>
      </c>
      <c r="F27" s="5">
        <v>165</v>
      </c>
      <c r="G27" s="5">
        <v>160</v>
      </c>
      <c r="H27" s="5">
        <v>175</v>
      </c>
      <c r="I27" s="5">
        <v>170</v>
      </c>
      <c r="J27" s="5">
        <v>175</v>
      </c>
      <c r="K27" s="5">
        <v>165</v>
      </c>
      <c r="L27" s="5">
        <v>180</v>
      </c>
      <c r="M27" s="5">
        <v>175</v>
      </c>
      <c r="N27" s="5">
        <v>180</v>
      </c>
      <c r="O27" s="5">
        <v>178</v>
      </c>
      <c r="P27" s="5">
        <v>185</v>
      </c>
      <c r="Q27" s="5">
        <f t="shared" si="17"/>
        <v>2058</v>
      </c>
    </row>
    <row r="28" spans="2:17" x14ac:dyDescent="0.3">
      <c r="B28" s="27"/>
      <c r="C28" t="s">
        <v>33</v>
      </c>
      <c r="D28" s="27"/>
      <c r="E28" s="43">
        <v>0</v>
      </c>
      <c r="F28" s="43">
        <v>0</v>
      </c>
      <c r="G28" s="43">
        <v>125</v>
      </c>
      <c r="H28" s="43">
        <v>0</v>
      </c>
      <c r="I28" s="43">
        <v>0</v>
      </c>
      <c r="J28" s="43">
        <v>75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f t="shared" ref="Q28:Q29" si="18">SUM(E28:P28)</f>
        <v>200</v>
      </c>
    </row>
    <row r="29" spans="2:17" x14ac:dyDescent="0.3">
      <c r="B29" s="27"/>
      <c r="C29" t="s">
        <v>98</v>
      </c>
      <c r="D29" s="27"/>
      <c r="E29" s="6">
        <v>15</v>
      </c>
      <c r="F29" s="6">
        <v>25</v>
      </c>
      <c r="G29" s="6">
        <v>18</v>
      </c>
      <c r="H29" s="6">
        <v>12</v>
      </c>
      <c r="I29" s="6">
        <v>20</v>
      </c>
      <c r="J29" s="6">
        <v>21</v>
      </c>
      <c r="K29" s="6">
        <v>17</v>
      </c>
      <c r="L29" s="6">
        <v>20</v>
      </c>
      <c r="M29" s="6">
        <v>15</v>
      </c>
      <c r="N29" s="6">
        <v>25</v>
      </c>
      <c r="O29" s="6">
        <v>18</v>
      </c>
      <c r="P29" s="6">
        <v>21</v>
      </c>
      <c r="Q29" s="6">
        <f t="shared" si="18"/>
        <v>227</v>
      </c>
    </row>
    <row r="30" spans="2:17" x14ac:dyDescent="0.3">
      <c r="B30" s="35" t="s">
        <v>38</v>
      </c>
      <c r="C30" s="15"/>
      <c r="D30" s="15"/>
      <c r="E30" s="48">
        <f>SUM(E22:E29)</f>
        <v>2051.75</v>
      </c>
      <c r="F30" s="48">
        <f>SUM(F22:F29)</f>
        <v>2729.75</v>
      </c>
      <c r="G30" s="48">
        <f>SUM(G22:G29)</f>
        <v>3170</v>
      </c>
      <c r="H30" s="48">
        <f>SUM(H22:H29)</f>
        <v>3333.25</v>
      </c>
      <c r="I30" s="48">
        <f>SUM(I22:I29)</f>
        <v>3549.25</v>
      </c>
      <c r="J30" s="48">
        <f>SUM(J22:J29)</f>
        <v>3869.5</v>
      </c>
      <c r="K30" s="48">
        <f>SUM(K22:K29)</f>
        <v>4073.5</v>
      </c>
      <c r="L30" s="48">
        <f>SUM(L22:L29)</f>
        <v>4290.75</v>
      </c>
      <c r="M30" s="48">
        <f>SUM(M22:M29)</f>
        <v>4459.5</v>
      </c>
      <c r="N30" s="48">
        <f>SUM(N22:N29)</f>
        <v>4668.5</v>
      </c>
      <c r="O30" s="48">
        <f>SUM(O22:O29)</f>
        <v>4957.75</v>
      </c>
      <c r="P30" s="48">
        <f>SUM(P22:P29)</f>
        <v>5121.75</v>
      </c>
      <c r="Q30" s="48">
        <f>SUM(Q22:Q29)</f>
        <v>46275.25</v>
      </c>
    </row>
    <row r="31" spans="2:17" s="60" customFormat="1" x14ac:dyDescent="0.3">
      <c r="B31" s="37" t="s">
        <v>27</v>
      </c>
      <c r="C31" s="37"/>
      <c r="D31" s="37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</row>
    <row r="32" spans="2:17" s="60" customFormat="1" x14ac:dyDescent="0.3">
      <c r="C32" s="60" t="s">
        <v>83</v>
      </c>
      <c r="E32" s="4">
        <v>3213.43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f>SUM(E32:P32)</f>
        <v>3213.43</v>
      </c>
    </row>
    <row r="33" spans="2:17" s="60" customFormat="1" x14ac:dyDescent="0.3">
      <c r="C33" s="60" t="s">
        <v>156</v>
      </c>
      <c r="E33" s="6">
        <v>0</v>
      </c>
      <c r="F33" s="6">
        <v>0</v>
      </c>
      <c r="G33" s="6">
        <v>3000</v>
      </c>
      <c r="H33" s="6">
        <v>0</v>
      </c>
      <c r="I33" s="6">
        <v>0</v>
      </c>
      <c r="J33" s="6">
        <v>3000</v>
      </c>
      <c r="K33" s="6">
        <v>0</v>
      </c>
      <c r="L33" s="6">
        <v>0</v>
      </c>
      <c r="M33" s="6">
        <v>3000</v>
      </c>
      <c r="N33" s="6">
        <v>0</v>
      </c>
      <c r="O33" s="6">
        <v>0</v>
      </c>
      <c r="P33" s="6">
        <v>3000</v>
      </c>
      <c r="Q33" s="6">
        <f t="shared" ref="Q33:Q35" si="19">SUM(E33:P33)</f>
        <v>12000</v>
      </c>
    </row>
    <row r="34" spans="2:17" s="60" customFormat="1" x14ac:dyDescent="0.3">
      <c r="B34" s="83" t="s">
        <v>39</v>
      </c>
      <c r="C34" s="94"/>
      <c r="D34" s="94"/>
      <c r="E34" s="48">
        <f>SUM(E32:E33)</f>
        <v>3213.43</v>
      </c>
      <c r="F34" s="48">
        <f>SUM(F32:F33)</f>
        <v>0</v>
      </c>
      <c r="G34" s="48">
        <f>SUM(G32:G33)</f>
        <v>3000</v>
      </c>
      <c r="H34" s="48">
        <f>SUM(H32:H33)</f>
        <v>0</v>
      </c>
      <c r="I34" s="48">
        <f>SUM(I32:I33)</f>
        <v>0</v>
      </c>
      <c r="J34" s="48">
        <f>SUM(J32:J33)</f>
        <v>3000</v>
      </c>
      <c r="K34" s="48">
        <f>SUM(K32:K33)</f>
        <v>0</v>
      </c>
      <c r="L34" s="48">
        <f>SUM(L32:L33)</f>
        <v>0</v>
      </c>
      <c r="M34" s="48">
        <f>SUM(M32:M33)</f>
        <v>3000</v>
      </c>
      <c r="N34" s="48">
        <f>SUM(N32:N33)</f>
        <v>0</v>
      </c>
      <c r="O34" s="48">
        <f>SUM(O32:O33)</f>
        <v>0</v>
      </c>
      <c r="P34" s="48">
        <f>SUM(P32:P33)</f>
        <v>3000</v>
      </c>
      <c r="Q34" s="48">
        <f t="shared" si="19"/>
        <v>15213.43</v>
      </c>
    </row>
    <row r="35" spans="2:17" s="60" customFormat="1" x14ac:dyDescent="0.3">
      <c r="B35" s="37" t="s">
        <v>28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">
        <f t="shared" si="19"/>
        <v>0</v>
      </c>
    </row>
    <row r="36" spans="2:17" s="60" customFormat="1" x14ac:dyDescent="0.3">
      <c r="C36" s="60" t="s">
        <v>29</v>
      </c>
      <c r="E36" s="7"/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f>SUM(E36:P36)</f>
        <v>0</v>
      </c>
    </row>
    <row r="37" spans="2:17" s="60" customFormat="1" x14ac:dyDescent="0.3">
      <c r="B37" s="83" t="s">
        <v>30</v>
      </c>
      <c r="C37" s="94"/>
      <c r="D37" s="94"/>
      <c r="E37" s="48">
        <f t="shared" ref="E37:P37" si="20">SUM(E36:E36)</f>
        <v>0</v>
      </c>
      <c r="F37" s="48">
        <f t="shared" si="20"/>
        <v>0</v>
      </c>
      <c r="G37" s="48">
        <f t="shared" si="20"/>
        <v>0</v>
      </c>
      <c r="H37" s="48">
        <f t="shared" si="20"/>
        <v>0</v>
      </c>
      <c r="I37" s="48">
        <f t="shared" si="20"/>
        <v>0</v>
      </c>
      <c r="J37" s="48">
        <f t="shared" si="20"/>
        <v>0</v>
      </c>
      <c r="K37" s="48">
        <f t="shared" si="20"/>
        <v>0</v>
      </c>
      <c r="L37" s="48">
        <f t="shared" si="20"/>
        <v>0</v>
      </c>
      <c r="M37" s="48">
        <f t="shared" si="20"/>
        <v>0</v>
      </c>
      <c r="N37" s="48">
        <f t="shared" si="20"/>
        <v>0</v>
      </c>
      <c r="O37" s="48">
        <f t="shared" si="20"/>
        <v>0</v>
      </c>
      <c r="P37" s="48">
        <f t="shared" si="20"/>
        <v>0</v>
      </c>
      <c r="Q37" s="51">
        <f>SUM(E37:P37)</f>
        <v>0</v>
      </c>
    </row>
    <row r="38" spans="2:17" s="104" customFormat="1" x14ac:dyDescent="0.3">
      <c r="B38" s="102"/>
      <c r="C38" s="103"/>
      <c r="D38" s="103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52"/>
    </row>
    <row r="39" spans="2:17" s="60" customFormat="1" x14ac:dyDescent="0.3">
      <c r="B39" s="83" t="s">
        <v>123</v>
      </c>
      <c r="C39" s="94"/>
      <c r="D39" s="94"/>
      <c r="E39" s="48">
        <f>E20-E30-E34+E37</f>
        <v>-2200.1799999999998</v>
      </c>
      <c r="F39" s="48">
        <f>F20-F30-F34+F37</f>
        <v>1595.25</v>
      </c>
      <c r="G39" s="48">
        <f>G20-G30-G34+G37</f>
        <v>-1250</v>
      </c>
      <c r="H39" s="48">
        <f>H20-H30-H34+H37</f>
        <v>2021.75</v>
      </c>
      <c r="I39" s="48">
        <f>I20-I30-I34+I37</f>
        <v>2265.75</v>
      </c>
      <c r="J39" s="48">
        <f>J20-J30-J34+J37</f>
        <v>-619.5</v>
      </c>
      <c r="K39" s="48">
        <f>K20-K30-K34+K37</f>
        <v>2636.5</v>
      </c>
      <c r="L39" s="48">
        <f>L20-L30-L34+L37</f>
        <v>2854.25</v>
      </c>
      <c r="M39" s="48">
        <f>M20-M30-M34+M37</f>
        <v>10.5</v>
      </c>
      <c r="N39" s="48">
        <f>N20-N30-N34+N37</f>
        <v>3081.5</v>
      </c>
      <c r="O39" s="48">
        <f>O20-O30-O34+O37</f>
        <v>3407.25</v>
      </c>
      <c r="P39" s="48">
        <f>P20-P30-P34+P37</f>
        <v>523.25</v>
      </c>
      <c r="Q39" s="47"/>
    </row>
    <row r="40" spans="2:17" s="60" customFormat="1" x14ac:dyDescent="0.3">
      <c r="B40" s="83"/>
      <c r="C40" s="94"/>
      <c r="D40" s="94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52"/>
    </row>
    <row r="41" spans="2:17" s="60" customFormat="1" ht="16.2" thickBot="1" x14ac:dyDescent="0.35">
      <c r="B41" s="60" t="s">
        <v>97</v>
      </c>
      <c r="E41" s="64">
        <f>E3+E39</f>
        <v>2799.82</v>
      </c>
      <c r="F41" s="64">
        <f>F3+F39</f>
        <v>4395.07</v>
      </c>
      <c r="G41" s="64">
        <f>G3+G39</f>
        <v>3145.0699999999997</v>
      </c>
      <c r="H41" s="64">
        <f>H3+H39</f>
        <v>5166.82</v>
      </c>
      <c r="I41" s="64">
        <f>I3+I39</f>
        <v>7432.57</v>
      </c>
      <c r="J41" s="64">
        <f>J3+J39</f>
        <v>6813.07</v>
      </c>
      <c r="K41" s="64">
        <f>K3+K39</f>
        <v>9449.57</v>
      </c>
      <c r="L41" s="64">
        <f>L3+L39</f>
        <v>12303.82</v>
      </c>
      <c r="M41" s="64">
        <f>M3+M39</f>
        <v>12314.32</v>
      </c>
      <c r="N41" s="64">
        <f>N3+N39</f>
        <v>15395.82</v>
      </c>
      <c r="O41" s="64">
        <f>O3+O39</f>
        <v>18803.07</v>
      </c>
      <c r="P41" s="64">
        <f>P3+P39</f>
        <v>19326.32</v>
      </c>
      <c r="Q41" s="47"/>
    </row>
    <row r="42" spans="2:17" s="60" customFormat="1" ht="16.2" thickTop="1" x14ac:dyDescent="0.3"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</row>
  </sheetData>
  <mergeCells count="1">
    <mergeCell ref="B1:Q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1886-7D71-DF43-AAF6-B26B3FE34E2A}">
  <dimension ref="B1:Q42"/>
  <sheetViews>
    <sheetView topLeftCell="C19" workbookViewId="0">
      <selection activeCell="N4" sqref="N4"/>
    </sheetView>
  </sheetViews>
  <sheetFormatPr defaultColWidth="11.19921875" defaultRowHeight="15.6" x14ac:dyDescent="0.3"/>
  <cols>
    <col min="1" max="1" width="2.19921875" customWidth="1"/>
    <col min="2" max="2" width="15.5" customWidth="1"/>
    <col min="3" max="3" width="20.19921875" customWidth="1"/>
    <col min="4" max="4" width="10.796875" customWidth="1"/>
    <col min="5" max="5" width="11.3984375" bestFit="1" customWidth="1"/>
    <col min="6" max="6" width="11.59765625" customWidth="1"/>
    <col min="7" max="16" width="11.3984375" bestFit="1" customWidth="1"/>
    <col min="17" max="17" width="12.09765625" bestFit="1" customWidth="1"/>
  </cols>
  <sheetData>
    <row r="1" spans="2:17" ht="21" x14ac:dyDescent="0.4">
      <c r="B1" s="58" t="s">
        <v>89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17" s="2" customFormat="1" x14ac:dyDescent="0.3">
      <c r="B2" s="53"/>
      <c r="C2" s="28" t="s">
        <v>21</v>
      </c>
      <c r="E2" s="54">
        <v>45316</v>
      </c>
      <c r="F2" s="54">
        <v>45347</v>
      </c>
      <c r="G2" s="54">
        <v>45376</v>
      </c>
      <c r="H2" s="54">
        <v>45407</v>
      </c>
      <c r="I2" s="54">
        <v>45437</v>
      </c>
      <c r="J2" s="54">
        <v>45468</v>
      </c>
      <c r="K2" s="54">
        <v>45498</v>
      </c>
      <c r="L2" s="54">
        <v>45529</v>
      </c>
      <c r="M2" s="54">
        <v>45560</v>
      </c>
      <c r="N2" s="54">
        <v>45590</v>
      </c>
      <c r="O2" s="54">
        <v>45621</v>
      </c>
      <c r="P2" s="54">
        <v>45651</v>
      </c>
      <c r="Q2" s="3" t="s">
        <v>43</v>
      </c>
    </row>
    <row r="3" spans="2:17" x14ac:dyDescent="0.3">
      <c r="B3" s="35" t="s">
        <v>78</v>
      </c>
      <c r="C3" s="35"/>
      <c r="D3" s="35"/>
      <c r="E3" s="39">
        <f>'Cash Flow Year 1'!P41</f>
        <v>19326.32</v>
      </c>
      <c r="F3" s="40">
        <f t="shared" ref="F3:K3" si="0">E41</f>
        <v>20359.32</v>
      </c>
      <c r="G3" s="40">
        <f t="shared" si="0"/>
        <v>23598.32</v>
      </c>
      <c r="H3" s="40">
        <f t="shared" si="0"/>
        <v>22418.32</v>
      </c>
      <c r="I3" s="40">
        <f t="shared" si="0"/>
        <v>24632.32</v>
      </c>
      <c r="J3" s="40">
        <f t="shared" si="0"/>
        <v>28237.32</v>
      </c>
      <c r="K3" s="40">
        <f t="shared" si="0"/>
        <v>27116.32</v>
      </c>
      <c r="L3" s="40">
        <f>'Cash Flow Year 2 '!K41</f>
        <v>31034.32</v>
      </c>
      <c r="M3" s="40">
        <f>L41</f>
        <v>35177.32</v>
      </c>
      <c r="N3" s="40">
        <f>M41</f>
        <v>34997.32</v>
      </c>
      <c r="O3" s="40">
        <f>N41</f>
        <v>39297.32</v>
      </c>
      <c r="P3" s="40">
        <f>O41</f>
        <v>43933.32</v>
      </c>
    </row>
    <row r="4" spans="2:17" x14ac:dyDescent="0.3">
      <c r="B4" s="29"/>
      <c r="C4" s="29"/>
      <c r="D4" s="29"/>
      <c r="E4" s="30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27"/>
    </row>
    <row r="5" spans="2:17" s="60" customFormat="1" x14ac:dyDescent="0.3">
      <c r="B5" s="36" t="s">
        <v>34</v>
      </c>
      <c r="C5" s="83"/>
      <c r="D5" s="83"/>
      <c r="E5" s="84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2:17" s="60" customFormat="1" x14ac:dyDescent="0.3">
      <c r="B6" s="83"/>
      <c r="C6" s="60" t="s">
        <v>23</v>
      </c>
      <c r="D6" s="83" t="s">
        <v>37</v>
      </c>
      <c r="E6" s="86">
        <v>10</v>
      </c>
      <c r="F6" s="87">
        <v>11</v>
      </c>
      <c r="G6" s="87">
        <v>11</v>
      </c>
      <c r="H6" s="87">
        <v>12</v>
      </c>
      <c r="I6" s="87">
        <v>12</v>
      </c>
      <c r="J6" s="87">
        <v>13</v>
      </c>
      <c r="K6" s="87">
        <v>13</v>
      </c>
      <c r="L6" s="87">
        <v>14</v>
      </c>
      <c r="M6" s="87">
        <v>14</v>
      </c>
      <c r="N6" s="87">
        <v>15</v>
      </c>
      <c r="O6" s="87">
        <v>15</v>
      </c>
      <c r="P6" s="87">
        <v>15</v>
      </c>
      <c r="Q6" s="88">
        <f>SUM(E6:P6)</f>
        <v>155</v>
      </c>
    </row>
    <row r="7" spans="2:17" s="60" customFormat="1" x14ac:dyDescent="0.3">
      <c r="B7" s="83"/>
      <c r="C7" s="60" t="s">
        <v>24</v>
      </c>
      <c r="D7" s="83" t="s">
        <v>37</v>
      </c>
      <c r="E7" s="86">
        <v>10</v>
      </c>
      <c r="F7" s="87">
        <v>10</v>
      </c>
      <c r="G7" s="87">
        <v>10</v>
      </c>
      <c r="H7" s="87">
        <v>10</v>
      </c>
      <c r="I7" s="87">
        <v>10</v>
      </c>
      <c r="J7" s="87">
        <v>11</v>
      </c>
      <c r="K7" s="87">
        <v>11</v>
      </c>
      <c r="L7" s="87">
        <v>12</v>
      </c>
      <c r="M7" s="87">
        <v>12</v>
      </c>
      <c r="N7" s="87">
        <v>13</v>
      </c>
      <c r="O7" s="87">
        <v>13</v>
      </c>
      <c r="P7" s="87">
        <v>14</v>
      </c>
      <c r="Q7" s="88">
        <f>SUM(E7:P7)</f>
        <v>136</v>
      </c>
    </row>
    <row r="8" spans="2:17" s="60" customFormat="1" x14ac:dyDescent="0.3">
      <c r="B8" s="83"/>
      <c r="C8" s="60" t="s">
        <v>25</v>
      </c>
      <c r="D8" s="83" t="s">
        <v>37</v>
      </c>
      <c r="E8" s="86">
        <v>9</v>
      </c>
      <c r="F8" s="87">
        <v>9</v>
      </c>
      <c r="G8" s="87">
        <v>10</v>
      </c>
      <c r="H8" s="87">
        <v>10</v>
      </c>
      <c r="I8" s="87">
        <v>11</v>
      </c>
      <c r="J8" s="87">
        <v>11</v>
      </c>
      <c r="K8" s="87">
        <v>12</v>
      </c>
      <c r="L8" s="87">
        <v>12</v>
      </c>
      <c r="M8" s="87">
        <v>13</v>
      </c>
      <c r="N8" s="87">
        <v>13</v>
      </c>
      <c r="O8" s="87">
        <v>14</v>
      </c>
      <c r="P8" s="87">
        <v>14</v>
      </c>
      <c r="Q8" s="88">
        <f t="shared" ref="Q8:Q11" si="1">SUM(E8:P8)</f>
        <v>138</v>
      </c>
    </row>
    <row r="9" spans="2:17" s="60" customFormat="1" x14ac:dyDescent="0.3">
      <c r="C9" s="60" t="s">
        <v>18</v>
      </c>
      <c r="D9" s="83" t="s">
        <v>37</v>
      </c>
      <c r="E9" s="88">
        <v>9</v>
      </c>
      <c r="F9" s="87">
        <v>10</v>
      </c>
      <c r="G9" s="87">
        <v>10</v>
      </c>
      <c r="H9" s="87">
        <v>11</v>
      </c>
      <c r="I9" s="87">
        <v>11</v>
      </c>
      <c r="J9" s="87">
        <v>12</v>
      </c>
      <c r="K9" s="87">
        <v>12</v>
      </c>
      <c r="L9" s="87">
        <v>13</v>
      </c>
      <c r="M9" s="87">
        <v>13</v>
      </c>
      <c r="N9" s="87">
        <v>14</v>
      </c>
      <c r="O9" s="87">
        <v>14</v>
      </c>
      <c r="P9" s="87">
        <v>15</v>
      </c>
      <c r="Q9" s="88">
        <f t="shared" si="1"/>
        <v>144</v>
      </c>
    </row>
    <row r="10" spans="2:17" s="60" customFormat="1" x14ac:dyDescent="0.3">
      <c r="C10" s="60" t="s">
        <v>19</v>
      </c>
      <c r="D10" s="83" t="s">
        <v>37</v>
      </c>
      <c r="E10" s="89">
        <v>9</v>
      </c>
      <c r="F10" s="89">
        <v>10</v>
      </c>
      <c r="G10" s="89">
        <v>10</v>
      </c>
      <c r="H10" s="89">
        <v>10</v>
      </c>
      <c r="I10" s="89">
        <v>11</v>
      </c>
      <c r="J10" s="89">
        <v>11</v>
      </c>
      <c r="K10" s="89">
        <v>12</v>
      </c>
      <c r="L10" s="89">
        <v>12</v>
      </c>
      <c r="M10" s="89">
        <v>13</v>
      </c>
      <c r="N10" s="89">
        <v>13</v>
      </c>
      <c r="O10" s="89">
        <v>14</v>
      </c>
      <c r="P10" s="89">
        <v>14</v>
      </c>
      <c r="Q10" s="88">
        <f t="shared" si="1"/>
        <v>139</v>
      </c>
    </row>
    <row r="11" spans="2:17" s="60" customFormat="1" x14ac:dyDescent="0.3">
      <c r="C11" s="60" t="s">
        <v>20</v>
      </c>
      <c r="D11" s="83" t="s">
        <v>37</v>
      </c>
      <c r="E11" s="89">
        <v>11</v>
      </c>
      <c r="F11" s="89">
        <v>11</v>
      </c>
      <c r="G11" s="89">
        <v>11</v>
      </c>
      <c r="H11" s="89">
        <v>11</v>
      </c>
      <c r="I11" s="89">
        <v>12</v>
      </c>
      <c r="J11" s="89">
        <v>12</v>
      </c>
      <c r="K11" s="89">
        <v>13</v>
      </c>
      <c r="L11" s="89">
        <v>13</v>
      </c>
      <c r="M11" s="89">
        <v>14</v>
      </c>
      <c r="N11" s="89">
        <v>14</v>
      </c>
      <c r="O11" s="89">
        <v>14</v>
      </c>
      <c r="P11" s="89">
        <v>14</v>
      </c>
      <c r="Q11" s="88">
        <f t="shared" si="1"/>
        <v>150</v>
      </c>
    </row>
    <row r="12" spans="2:17" s="60" customFormat="1" x14ac:dyDescent="0.3"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2:17" s="60" customFormat="1" x14ac:dyDescent="0.3">
      <c r="B13" s="37" t="s">
        <v>84</v>
      </c>
      <c r="D13" s="3" t="s">
        <v>22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3"/>
    </row>
    <row r="14" spans="2:17" s="60" customFormat="1" x14ac:dyDescent="0.3">
      <c r="B14" s="60" t="s">
        <v>40</v>
      </c>
      <c r="C14" s="60" t="s">
        <v>23</v>
      </c>
      <c r="D14" s="4">
        <v>135</v>
      </c>
      <c r="E14" s="4">
        <f>E6*D14</f>
        <v>1350</v>
      </c>
      <c r="F14" s="4">
        <f>F6*D14</f>
        <v>1485</v>
      </c>
      <c r="G14" s="4">
        <f>G6*D14</f>
        <v>1485</v>
      </c>
      <c r="H14" s="4">
        <f>H6*D14</f>
        <v>1620</v>
      </c>
      <c r="I14" s="4">
        <f>I6*D14</f>
        <v>1620</v>
      </c>
      <c r="J14" s="4">
        <f>J6*D14</f>
        <v>1755</v>
      </c>
      <c r="K14" s="4">
        <f>K6*D14</f>
        <v>1755</v>
      </c>
      <c r="L14" s="4">
        <f>L6*D14</f>
        <v>1890</v>
      </c>
      <c r="M14" s="4">
        <f>M6*D14</f>
        <v>1890</v>
      </c>
      <c r="N14" s="4">
        <f>N6*D14</f>
        <v>2025</v>
      </c>
      <c r="O14" s="4">
        <f>O6*D14</f>
        <v>2025</v>
      </c>
      <c r="P14" s="4">
        <f>P6*D14</f>
        <v>2025</v>
      </c>
      <c r="Q14" s="92">
        <f>SUM(E14:P14)</f>
        <v>20925</v>
      </c>
    </row>
    <row r="15" spans="2:17" s="60" customFormat="1" x14ac:dyDescent="0.3">
      <c r="C15" s="60" t="s">
        <v>24</v>
      </c>
      <c r="D15" s="4">
        <v>145</v>
      </c>
      <c r="E15" s="4">
        <f t="shared" ref="E15:E19" si="2">E7*D15</f>
        <v>1450</v>
      </c>
      <c r="F15" s="4">
        <f>F7*D15</f>
        <v>1450</v>
      </c>
      <c r="G15" s="4">
        <f t="shared" ref="G15:G19" si="3">G7*D15</f>
        <v>1450</v>
      </c>
      <c r="H15" s="4">
        <f t="shared" ref="H15:H19" si="4">H7*D15</f>
        <v>1450</v>
      </c>
      <c r="I15" s="4">
        <f t="shared" ref="I15:I19" si="5">I7*D15</f>
        <v>1450</v>
      </c>
      <c r="J15" s="4">
        <f t="shared" ref="J15:J19" si="6">J7*D15</f>
        <v>1595</v>
      </c>
      <c r="K15" s="4">
        <f t="shared" ref="K15:K19" si="7">K7*D15</f>
        <v>1595</v>
      </c>
      <c r="L15" s="4">
        <f t="shared" ref="L15:L19" si="8">L7*D15</f>
        <v>1740</v>
      </c>
      <c r="M15" s="4">
        <f t="shared" ref="M15:M19" si="9">M7*D15</f>
        <v>1740</v>
      </c>
      <c r="N15" s="4">
        <f t="shared" ref="N15:N19" si="10">N7*D15</f>
        <v>1885</v>
      </c>
      <c r="O15" s="4">
        <f t="shared" ref="O15:O19" si="11">O7*D15</f>
        <v>1885</v>
      </c>
      <c r="P15" s="4">
        <f t="shared" ref="P15:P19" si="12">P7*D15</f>
        <v>2030</v>
      </c>
      <c r="Q15" s="92">
        <f t="shared" ref="Q15:Q20" si="13">SUM(E15:P15)</f>
        <v>19720</v>
      </c>
    </row>
    <row r="16" spans="2:17" s="60" customFormat="1" x14ac:dyDescent="0.3">
      <c r="C16" s="60" t="s">
        <v>25</v>
      </c>
      <c r="D16" s="4">
        <v>200</v>
      </c>
      <c r="E16" s="4">
        <f t="shared" si="2"/>
        <v>1800</v>
      </c>
      <c r="F16" s="4">
        <f t="shared" ref="F16:F19" si="14">F8*D16</f>
        <v>1800</v>
      </c>
      <c r="G16" s="4">
        <f t="shared" si="3"/>
        <v>2000</v>
      </c>
      <c r="H16" s="4">
        <f t="shared" si="4"/>
        <v>2000</v>
      </c>
      <c r="I16" s="4">
        <f t="shared" si="5"/>
        <v>2200</v>
      </c>
      <c r="J16" s="4">
        <f t="shared" si="6"/>
        <v>2200</v>
      </c>
      <c r="K16" s="4">
        <f t="shared" si="7"/>
        <v>2400</v>
      </c>
      <c r="L16" s="4">
        <f t="shared" si="8"/>
        <v>2400</v>
      </c>
      <c r="M16" s="4">
        <f t="shared" si="9"/>
        <v>2600</v>
      </c>
      <c r="N16" s="4">
        <f t="shared" si="10"/>
        <v>2600</v>
      </c>
      <c r="O16" s="4">
        <f t="shared" si="11"/>
        <v>2800</v>
      </c>
      <c r="P16" s="4">
        <f t="shared" si="12"/>
        <v>2800</v>
      </c>
      <c r="Q16" s="92">
        <f t="shared" si="13"/>
        <v>27600</v>
      </c>
    </row>
    <row r="17" spans="2:17" s="60" customFormat="1" x14ac:dyDescent="0.3">
      <c r="C17" s="60" t="s">
        <v>18</v>
      </c>
      <c r="D17" s="4">
        <v>125</v>
      </c>
      <c r="E17" s="4">
        <f t="shared" si="2"/>
        <v>1125</v>
      </c>
      <c r="F17" s="4">
        <f t="shared" si="14"/>
        <v>1250</v>
      </c>
      <c r="G17" s="4">
        <f t="shared" si="3"/>
        <v>1250</v>
      </c>
      <c r="H17" s="4">
        <f t="shared" si="4"/>
        <v>1375</v>
      </c>
      <c r="I17" s="4">
        <f t="shared" si="5"/>
        <v>1375</v>
      </c>
      <c r="J17" s="4">
        <f t="shared" si="6"/>
        <v>1500</v>
      </c>
      <c r="K17" s="4">
        <f t="shared" si="7"/>
        <v>1500</v>
      </c>
      <c r="L17" s="4">
        <f t="shared" si="8"/>
        <v>1625</v>
      </c>
      <c r="M17" s="4">
        <f t="shared" si="9"/>
        <v>1625</v>
      </c>
      <c r="N17" s="4">
        <f t="shared" si="10"/>
        <v>1750</v>
      </c>
      <c r="O17" s="4">
        <f t="shared" si="11"/>
        <v>1750</v>
      </c>
      <c r="P17" s="4">
        <f t="shared" si="12"/>
        <v>1875</v>
      </c>
      <c r="Q17" s="92">
        <f t="shared" si="13"/>
        <v>18000</v>
      </c>
    </row>
    <row r="18" spans="2:17" s="60" customFormat="1" x14ac:dyDescent="0.3">
      <c r="C18" s="60" t="s">
        <v>19</v>
      </c>
      <c r="D18" s="4">
        <v>135</v>
      </c>
      <c r="E18" s="4">
        <f>E10*D18</f>
        <v>1215</v>
      </c>
      <c r="F18" s="4">
        <f t="shared" si="14"/>
        <v>1350</v>
      </c>
      <c r="G18" s="4">
        <f t="shared" si="3"/>
        <v>1350</v>
      </c>
      <c r="H18" s="4">
        <f t="shared" si="4"/>
        <v>1350</v>
      </c>
      <c r="I18" s="4">
        <f t="shared" si="5"/>
        <v>1485</v>
      </c>
      <c r="J18" s="4">
        <f t="shared" si="6"/>
        <v>1485</v>
      </c>
      <c r="K18" s="4">
        <f t="shared" si="7"/>
        <v>1620</v>
      </c>
      <c r="L18" s="4">
        <f t="shared" si="8"/>
        <v>1620</v>
      </c>
      <c r="M18" s="4">
        <f t="shared" si="9"/>
        <v>1755</v>
      </c>
      <c r="N18" s="4">
        <f t="shared" si="10"/>
        <v>1755</v>
      </c>
      <c r="O18" s="4">
        <f t="shared" si="11"/>
        <v>1890</v>
      </c>
      <c r="P18" s="4">
        <f t="shared" si="12"/>
        <v>1890</v>
      </c>
      <c r="Q18" s="92">
        <f t="shared" si="13"/>
        <v>18765</v>
      </c>
    </row>
    <row r="19" spans="2:17" s="60" customFormat="1" x14ac:dyDescent="0.3">
      <c r="C19" s="60" t="s">
        <v>20</v>
      </c>
      <c r="D19" s="4">
        <v>155</v>
      </c>
      <c r="E19" s="7">
        <f t="shared" si="2"/>
        <v>1705</v>
      </c>
      <c r="F19" s="7">
        <f t="shared" si="14"/>
        <v>1705</v>
      </c>
      <c r="G19" s="7">
        <f t="shared" si="3"/>
        <v>1705</v>
      </c>
      <c r="H19" s="7">
        <f t="shared" si="4"/>
        <v>1705</v>
      </c>
      <c r="I19" s="7">
        <f t="shared" si="5"/>
        <v>1860</v>
      </c>
      <c r="J19" s="7">
        <f t="shared" si="6"/>
        <v>1860</v>
      </c>
      <c r="K19" s="7">
        <f t="shared" si="7"/>
        <v>2015</v>
      </c>
      <c r="L19" s="7">
        <f t="shared" si="8"/>
        <v>2015</v>
      </c>
      <c r="M19" s="7">
        <f t="shared" si="9"/>
        <v>2170</v>
      </c>
      <c r="N19" s="7">
        <f t="shared" si="10"/>
        <v>2170</v>
      </c>
      <c r="O19" s="7">
        <f t="shared" si="11"/>
        <v>2170</v>
      </c>
      <c r="P19" s="7">
        <f t="shared" si="12"/>
        <v>2170</v>
      </c>
      <c r="Q19" s="93">
        <f t="shared" si="13"/>
        <v>23250</v>
      </c>
    </row>
    <row r="20" spans="2:17" s="60" customFormat="1" x14ac:dyDescent="0.3">
      <c r="C20" s="94" t="s">
        <v>26</v>
      </c>
      <c r="D20" s="94"/>
      <c r="E20" s="95">
        <f t="shared" ref="E20:P20" si="15">SUM(E14:E19)</f>
        <v>8645</v>
      </c>
      <c r="F20" s="95">
        <f t="shared" si="15"/>
        <v>9040</v>
      </c>
      <c r="G20" s="95">
        <f t="shared" si="15"/>
        <v>9240</v>
      </c>
      <c r="H20" s="95">
        <f t="shared" si="15"/>
        <v>9500</v>
      </c>
      <c r="I20" s="95">
        <f t="shared" si="15"/>
        <v>9990</v>
      </c>
      <c r="J20" s="95">
        <f t="shared" si="15"/>
        <v>10395</v>
      </c>
      <c r="K20" s="95">
        <f t="shared" si="15"/>
        <v>10885</v>
      </c>
      <c r="L20" s="95">
        <f t="shared" si="15"/>
        <v>11290</v>
      </c>
      <c r="M20" s="95">
        <f t="shared" si="15"/>
        <v>11780</v>
      </c>
      <c r="N20" s="95">
        <f t="shared" si="15"/>
        <v>12185</v>
      </c>
      <c r="O20" s="95">
        <f t="shared" si="15"/>
        <v>12520</v>
      </c>
      <c r="P20" s="95">
        <f t="shared" si="15"/>
        <v>12790</v>
      </c>
      <c r="Q20" s="48">
        <f t="shared" si="13"/>
        <v>128260</v>
      </c>
    </row>
    <row r="21" spans="2:17" x14ac:dyDescent="0.3">
      <c r="B21" s="31" t="s">
        <v>1</v>
      </c>
      <c r="C21" s="27"/>
      <c r="D21" s="27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27"/>
    </row>
    <row r="22" spans="2:17" x14ac:dyDescent="0.3">
      <c r="B22" s="27" t="s">
        <v>42</v>
      </c>
      <c r="C22" t="s">
        <v>91</v>
      </c>
      <c r="D22" s="34">
        <v>0.45</v>
      </c>
      <c r="E22" s="9">
        <f>E20*D22</f>
        <v>3890.25</v>
      </c>
      <c r="F22" s="9">
        <f>F20*D22</f>
        <v>4068</v>
      </c>
      <c r="G22" s="9">
        <f>G20*D22</f>
        <v>4158</v>
      </c>
      <c r="H22" s="9">
        <f>H20*D22</f>
        <v>4275</v>
      </c>
      <c r="I22" s="9">
        <f>I20*D22</f>
        <v>4495.5</v>
      </c>
      <c r="J22" s="9">
        <f>J20*D22</f>
        <v>4677.75</v>
      </c>
      <c r="K22" s="9">
        <f>K20*D22</f>
        <v>4898.25</v>
      </c>
      <c r="L22" s="9">
        <f>L20*D22</f>
        <v>5080.5</v>
      </c>
      <c r="M22" s="9">
        <f>M20*D22</f>
        <v>5301</v>
      </c>
      <c r="N22" s="9">
        <f>N20*D22</f>
        <v>5483.25</v>
      </c>
      <c r="O22" s="9">
        <f>O20*D22</f>
        <v>5634</v>
      </c>
      <c r="P22" s="9">
        <f>P20*D22</f>
        <v>5755.5</v>
      </c>
      <c r="Q22" s="9">
        <f>Q20*D22</f>
        <v>57717</v>
      </c>
    </row>
    <row r="23" spans="2:17" x14ac:dyDescent="0.3">
      <c r="B23" s="27"/>
      <c r="C23" t="s">
        <v>90</v>
      </c>
      <c r="D23" s="34">
        <v>0.15</v>
      </c>
      <c r="E23" s="5">
        <f>E20*D23</f>
        <v>1296.75</v>
      </c>
      <c r="F23" s="5">
        <f>F20*0.15</f>
        <v>1356</v>
      </c>
      <c r="G23" s="5">
        <f t="shared" ref="G23:Q23" si="16">G20*0.15</f>
        <v>1386</v>
      </c>
      <c r="H23" s="5">
        <f t="shared" si="16"/>
        <v>1425</v>
      </c>
      <c r="I23" s="5">
        <f t="shared" si="16"/>
        <v>1498.5</v>
      </c>
      <c r="J23" s="5">
        <f t="shared" si="16"/>
        <v>1559.25</v>
      </c>
      <c r="K23" s="5">
        <f t="shared" si="16"/>
        <v>1632.75</v>
      </c>
      <c r="L23" s="5">
        <f t="shared" si="16"/>
        <v>1693.5</v>
      </c>
      <c r="M23" s="5">
        <f t="shared" si="16"/>
        <v>1767</v>
      </c>
      <c r="N23" s="5">
        <f t="shared" si="16"/>
        <v>1827.75</v>
      </c>
      <c r="O23" s="5">
        <f t="shared" si="16"/>
        <v>1878</v>
      </c>
      <c r="P23" s="5">
        <f t="shared" si="16"/>
        <v>1918.5</v>
      </c>
      <c r="Q23" s="5">
        <f t="shared" si="16"/>
        <v>19239</v>
      </c>
    </row>
    <row r="24" spans="2:17" x14ac:dyDescent="0.3">
      <c r="B24" s="27"/>
      <c r="C24" t="s">
        <v>6</v>
      </c>
      <c r="D24" s="27"/>
      <c r="E24" s="5">
        <v>40</v>
      </c>
      <c r="F24" s="5">
        <v>0</v>
      </c>
      <c r="G24" s="5">
        <v>0</v>
      </c>
      <c r="H24" s="17">
        <v>0</v>
      </c>
      <c r="I24" s="5">
        <v>0</v>
      </c>
      <c r="J24" s="5">
        <v>0</v>
      </c>
      <c r="K24" s="5">
        <v>40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f t="shared" ref="Q24:Q27" si="17">SUM(E24:P24)</f>
        <v>80</v>
      </c>
    </row>
    <row r="25" spans="2:17" x14ac:dyDescent="0.3">
      <c r="B25" s="27"/>
      <c r="C25" t="s">
        <v>35</v>
      </c>
      <c r="D25" s="27"/>
      <c r="E25" s="5">
        <v>44</v>
      </c>
      <c r="F25" s="5">
        <v>44</v>
      </c>
      <c r="G25" s="5">
        <v>44</v>
      </c>
      <c r="H25" s="5">
        <v>44</v>
      </c>
      <c r="I25" s="5">
        <v>44</v>
      </c>
      <c r="J25" s="5">
        <v>44</v>
      </c>
      <c r="K25" s="5">
        <v>44</v>
      </c>
      <c r="L25" s="5">
        <v>44</v>
      </c>
      <c r="M25" s="5">
        <v>44</v>
      </c>
      <c r="N25" s="5">
        <v>44</v>
      </c>
      <c r="O25" s="5">
        <v>44</v>
      </c>
      <c r="P25" s="5">
        <v>44</v>
      </c>
      <c r="Q25" s="5">
        <f t="shared" si="17"/>
        <v>528</v>
      </c>
    </row>
    <row r="26" spans="2:17" x14ac:dyDescent="0.3">
      <c r="B26" s="27"/>
      <c r="C26" t="s">
        <v>46</v>
      </c>
      <c r="D26" s="27"/>
      <c r="E26" s="5">
        <v>117</v>
      </c>
      <c r="F26" s="5">
        <v>117</v>
      </c>
      <c r="G26" s="5">
        <v>117</v>
      </c>
      <c r="H26" s="5">
        <v>117</v>
      </c>
      <c r="I26" s="5">
        <v>117</v>
      </c>
      <c r="J26" s="5">
        <v>117</v>
      </c>
      <c r="K26" s="5">
        <v>117</v>
      </c>
      <c r="L26" s="5">
        <v>117</v>
      </c>
      <c r="M26" s="5">
        <v>117</v>
      </c>
      <c r="N26" s="5">
        <v>117</v>
      </c>
      <c r="O26" s="5">
        <v>117</v>
      </c>
      <c r="P26" s="5">
        <v>117</v>
      </c>
      <c r="Q26" s="5">
        <f t="shared" si="17"/>
        <v>1404</v>
      </c>
    </row>
    <row r="27" spans="2:17" x14ac:dyDescent="0.3">
      <c r="B27" s="27"/>
      <c r="C27" t="s">
        <v>32</v>
      </c>
      <c r="D27" s="27"/>
      <c r="E27" s="5">
        <v>210</v>
      </c>
      <c r="F27" s="5">
        <v>195</v>
      </c>
      <c r="G27" s="5">
        <v>200</v>
      </c>
      <c r="H27" s="5">
        <v>210</v>
      </c>
      <c r="I27" s="5">
        <v>210</v>
      </c>
      <c r="J27" s="5">
        <v>230</v>
      </c>
      <c r="K27" s="5">
        <v>220</v>
      </c>
      <c r="L27" s="5">
        <v>195</v>
      </c>
      <c r="M27" s="5">
        <v>210</v>
      </c>
      <c r="N27" s="5">
        <v>180</v>
      </c>
      <c r="O27" s="5">
        <v>195</v>
      </c>
      <c r="P27" s="5">
        <v>200</v>
      </c>
      <c r="Q27" s="5">
        <f t="shared" si="17"/>
        <v>2455</v>
      </c>
    </row>
    <row r="28" spans="2:17" s="78" customFormat="1" x14ac:dyDescent="0.3">
      <c r="B28" s="96"/>
      <c r="C28" s="78" t="s">
        <v>33</v>
      </c>
      <c r="D28" s="96"/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375</v>
      </c>
      <c r="K28" s="43">
        <v>0</v>
      </c>
      <c r="L28" s="43">
        <v>0</v>
      </c>
      <c r="M28" s="43">
        <v>0</v>
      </c>
      <c r="N28" s="43">
        <v>210</v>
      </c>
      <c r="O28" s="43">
        <v>0</v>
      </c>
      <c r="P28" s="43">
        <v>0</v>
      </c>
      <c r="Q28" s="43">
        <f t="shared" ref="Q28:Q29" si="18">SUM(E28:P28)</f>
        <v>585</v>
      </c>
    </row>
    <row r="29" spans="2:17" x14ac:dyDescent="0.3">
      <c r="B29" s="27"/>
      <c r="C29" t="s">
        <v>98</v>
      </c>
      <c r="D29" s="27"/>
      <c r="E29" s="6">
        <v>16</v>
      </c>
      <c r="F29" s="6">
        <v>21</v>
      </c>
      <c r="G29" s="6">
        <v>15</v>
      </c>
      <c r="H29" s="6">
        <v>17</v>
      </c>
      <c r="I29" s="6">
        <v>20</v>
      </c>
      <c r="J29" s="6">
        <v>13</v>
      </c>
      <c r="K29" s="6">
        <v>15</v>
      </c>
      <c r="L29" s="6">
        <v>17</v>
      </c>
      <c r="M29" s="6">
        <v>21</v>
      </c>
      <c r="N29" s="6">
        <v>23</v>
      </c>
      <c r="O29" s="6">
        <v>16</v>
      </c>
      <c r="P29" s="6">
        <v>18</v>
      </c>
      <c r="Q29" s="43">
        <f t="shared" si="18"/>
        <v>212</v>
      </c>
    </row>
    <row r="30" spans="2:17" s="60" customFormat="1" x14ac:dyDescent="0.3">
      <c r="B30" s="83" t="s">
        <v>95</v>
      </c>
      <c r="E30" s="48">
        <f>SUM(E22:E29)</f>
        <v>5614</v>
      </c>
      <c r="F30" s="48">
        <f>SUM(F22:F29)</f>
        <v>5801</v>
      </c>
      <c r="G30" s="48">
        <f>SUM(G22:G29)</f>
        <v>5920</v>
      </c>
      <c r="H30" s="48">
        <f>SUM(H22:H29)</f>
        <v>6088</v>
      </c>
      <c r="I30" s="48">
        <f>SUM(I22:I29)</f>
        <v>6385</v>
      </c>
      <c r="J30" s="48">
        <f>SUM(J22:J29)</f>
        <v>7016</v>
      </c>
      <c r="K30" s="48">
        <f>SUM(K22:K29)</f>
        <v>6967</v>
      </c>
      <c r="L30" s="48">
        <f>SUM(L22:L29)</f>
        <v>7147</v>
      </c>
      <c r="M30" s="48">
        <f>SUM(M22:M29)</f>
        <v>7460</v>
      </c>
      <c r="N30" s="48">
        <f>SUM(N22:N29)</f>
        <v>7885</v>
      </c>
      <c r="O30" s="48">
        <f>SUM(O22:O29)</f>
        <v>7884</v>
      </c>
      <c r="P30" s="48">
        <f>SUM(P22:P29)</f>
        <v>8053</v>
      </c>
      <c r="Q30" s="48">
        <f>SUM(Q22:Q29)</f>
        <v>82220</v>
      </c>
    </row>
    <row r="31" spans="2:17" s="60" customFormat="1" x14ac:dyDescent="0.3">
      <c r="B31" s="37" t="s">
        <v>27</v>
      </c>
      <c r="C31" s="37"/>
      <c r="D31" s="37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</row>
    <row r="32" spans="2:17" s="60" customFormat="1" x14ac:dyDescent="0.3">
      <c r="C32" s="60" t="s">
        <v>51</v>
      </c>
      <c r="E32" s="4">
        <v>1998</v>
      </c>
      <c r="F32" s="5">
        <v>0</v>
      </c>
      <c r="G32" s="5">
        <v>0</v>
      </c>
      <c r="H32" s="5">
        <v>1198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f>SUM(E32:P32)</f>
        <v>3196</v>
      </c>
    </row>
    <row r="33" spans="2:17" s="60" customFormat="1" x14ac:dyDescent="0.3">
      <c r="C33" s="60" t="s">
        <v>156</v>
      </c>
      <c r="E33" s="6">
        <v>0</v>
      </c>
      <c r="F33" s="6">
        <v>0</v>
      </c>
      <c r="G33" s="6">
        <v>4500</v>
      </c>
      <c r="H33" s="6">
        <v>0</v>
      </c>
      <c r="I33" s="6">
        <v>0</v>
      </c>
      <c r="J33" s="6">
        <v>4500</v>
      </c>
      <c r="K33" s="6">
        <v>0</v>
      </c>
      <c r="L33" s="6">
        <v>0</v>
      </c>
      <c r="M33" s="6">
        <v>4500</v>
      </c>
      <c r="N33" s="6">
        <v>0</v>
      </c>
      <c r="O33" s="6">
        <v>0</v>
      </c>
      <c r="P33" s="6">
        <v>4500</v>
      </c>
      <c r="Q33" s="6">
        <f t="shared" ref="Q33:Q35" si="19">SUM(E33:P33)</f>
        <v>18000</v>
      </c>
    </row>
    <row r="34" spans="2:17" s="60" customFormat="1" x14ac:dyDescent="0.3">
      <c r="B34" s="83" t="s">
        <v>39</v>
      </c>
      <c r="C34" s="94"/>
      <c r="D34" s="94"/>
      <c r="E34" s="48">
        <f>SUM(E32:E33)</f>
        <v>1998</v>
      </c>
      <c r="F34" s="48">
        <f>SUM(F32:F33)</f>
        <v>0</v>
      </c>
      <c r="G34" s="48">
        <f>SUM(G32:G33)</f>
        <v>4500</v>
      </c>
      <c r="H34" s="48">
        <f>SUM(H32:H33)</f>
        <v>1198</v>
      </c>
      <c r="I34" s="48">
        <f>SUM(I32:I33)</f>
        <v>0</v>
      </c>
      <c r="J34" s="48">
        <f>SUM(J32:J33)</f>
        <v>4500</v>
      </c>
      <c r="K34" s="48">
        <f>SUM(K32:K33)</f>
        <v>0</v>
      </c>
      <c r="L34" s="48">
        <f>SUM(L32:L33)</f>
        <v>0</v>
      </c>
      <c r="M34" s="48">
        <f>SUM(M32:M33)</f>
        <v>4500</v>
      </c>
      <c r="N34" s="48">
        <f>SUM(N32:N33)</f>
        <v>0</v>
      </c>
      <c r="O34" s="48">
        <f>SUM(O32:O33)</f>
        <v>0</v>
      </c>
      <c r="P34" s="48">
        <f>SUM(P32:P33)</f>
        <v>4500</v>
      </c>
      <c r="Q34" s="48">
        <f t="shared" si="19"/>
        <v>21196</v>
      </c>
    </row>
    <row r="35" spans="2:17" s="60" customFormat="1" x14ac:dyDescent="0.3">
      <c r="B35" s="37" t="s">
        <v>28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">
        <f t="shared" si="19"/>
        <v>0</v>
      </c>
    </row>
    <row r="36" spans="2:17" s="60" customFormat="1" x14ac:dyDescent="0.3">
      <c r="C36" s="60" t="s">
        <v>94</v>
      </c>
      <c r="E36" s="7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f>SUM(E36:P36)</f>
        <v>0</v>
      </c>
    </row>
    <row r="37" spans="2:17" s="60" customFormat="1" x14ac:dyDescent="0.3">
      <c r="B37" s="83" t="s">
        <v>30</v>
      </c>
      <c r="C37" s="94"/>
      <c r="D37" s="94"/>
      <c r="E37" s="48">
        <f t="shared" ref="E37:P37" si="20">SUM(E36:E36)</f>
        <v>0</v>
      </c>
      <c r="F37" s="48">
        <f t="shared" si="20"/>
        <v>0</v>
      </c>
      <c r="G37" s="48">
        <f t="shared" si="20"/>
        <v>0</v>
      </c>
      <c r="H37" s="48">
        <f t="shared" si="20"/>
        <v>0</v>
      </c>
      <c r="I37" s="48">
        <f t="shared" si="20"/>
        <v>0</v>
      </c>
      <c r="J37" s="48">
        <f t="shared" si="20"/>
        <v>0</v>
      </c>
      <c r="K37" s="48">
        <f t="shared" si="20"/>
        <v>0</v>
      </c>
      <c r="L37" s="48">
        <f t="shared" si="20"/>
        <v>0</v>
      </c>
      <c r="M37" s="48">
        <f t="shared" si="20"/>
        <v>0</v>
      </c>
      <c r="N37" s="48">
        <f t="shared" si="20"/>
        <v>0</v>
      </c>
      <c r="O37" s="48">
        <f t="shared" si="20"/>
        <v>0</v>
      </c>
      <c r="P37" s="48">
        <f t="shared" si="20"/>
        <v>0</v>
      </c>
      <c r="Q37" s="51">
        <f>SUM(E37:P37)</f>
        <v>0</v>
      </c>
    </row>
    <row r="38" spans="2:17" s="104" customFormat="1" x14ac:dyDescent="0.3">
      <c r="B38" s="102"/>
      <c r="C38" s="103"/>
      <c r="D38" s="103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52"/>
    </row>
    <row r="39" spans="2:17" s="60" customFormat="1" x14ac:dyDescent="0.3">
      <c r="B39" s="83" t="s">
        <v>123</v>
      </c>
      <c r="C39" s="94"/>
      <c r="D39" s="94"/>
      <c r="E39" s="48">
        <f>E20-E30-E34+E37</f>
        <v>1033</v>
      </c>
      <c r="F39" s="48">
        <f>F20-F30-F34+F37</f>
        <v>3239</v>
      </c>
      <c r="G39" s="48">
        <f>G20-G30-G34+G37</f>
        <v>-1180</v>
      </c>
      <c r="H39" s="48">
        <f>H20-H30-H34+H37</f>
        <v>2214</v>
      </c>
      <c r="I39" s="48">
        <f>I20-I30-I34+I37</f>
        <v>3605</v>
      </c>
      <c r="J39" s="48">
        <f>J20-J30-J34+J37</f>
        <v>-1121</v>
      </c>
      <c r="K39" s="48">
        <f>K20-K30-K34+K37</f>
        <v>3918</v>
      </c>
      <c r="L39" s="48">
        <f>L20-L30-L34+L37</f>
        <v>4143</v>
      </c>
      <c r="M39" s="48">
        <f>M20-M30-M34+M37</f>
        <v>-180</v>
      </c>
      <c r="N39" s="48">
        <f>N20-N30-N34+N37</f>
        <v>4300</v>
      </c>
      <c r="O39" s="48">
        <f>O20-O30-O34+O37</f>
        <v>4636</v>
      </c>
      <c r="P39" s="48">
        <f>P20-P30-P34+P37</f>
        <v>237</v>
      </c>
      <c r="Q39" s="52"/>
    </row>
    <row r="40" spans="2:17" x14ac:dyDescent="0.3">
      <c r="B40" s="29"/>
      <c r="C40" s="33"/>
      <c r="D40" s="33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52"/>
    </row>
    <row r="41" spans="2:17" x14ac:dyDescent="0.3">
      <c r="B41" s="60" t="s">
        <v>97</v>
      </c>
      <c r="C41" s="27"/>
      <c r="D41" s="27"/>
      <c r="E41" s="49">
        <f>E3+E39</f>
        <v>20359.32</v>
      </c>
      <c r="F41" s="49">
        <f>F3+F39</f>
        <v>23598.32</v>
      </c>
      <c r="G41" s="49">
        <f>G3+G39</f>
        <v>22418.32</v>
      </c>
      <c r="H41" s="49">
        <f>H3+H39</f>
        <v>24632.32</v>
      </c>
      <c r="I41" s="49">
        <f>I3+I39</f>
        <v>28237.32</v>
      </c>
      <c r="J41" s="49">
        <f>J3+J39</f>
        <v>27116.32</v>
      </c>
      <c r="K41" s="49">
        <f>K3+K39</f>
        <v>31034.32</v>
      </c>
      <c r="L41" s="49">
        <f>L3+L39</f>
        <v>35177.32</v>
      </c>
      <c r="M41" s="49">
        <f>M3+M39</f>
        <v>34997.32</v>
      </c>
      <c r="N41" s="49">
        <f>N3+N39</f>
        <v>39297.32</v>
      </c>
      <c r="O41" s="49">
        <f>O3+O39</f>
        <v>43933.32</v>
      </c>
      <c r="P41" s="49">
        <f>P3+P39</f>
        <v>44170.32</v>
      </c>
      <c r="Q41" s="47"/>
    </row>
    <row r="42" spans="2:17" x14ac:dyDescent="0.3">
      <c r="B42" s="27"/>
      <c r="C42" s="27"/>
      <c r="D42" s="27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</row>
  </sheetData>
  <mergeCells count="1">
    <mergeCell ref="B1:Q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4334-C914-D542-B9AA-1EA6ED310276}">
  <dimension ref="B1:Q42"/>
  <sheetViews>
    <sheetView topLeftCell="D28" workbookViewId="0">
      <selection activeCell="B1" sqref="B1:Q1"/>
    </sheetView>
  </sheetViews>
  <sheetFormatPr defaultColWidth="11.19921875" defaultRowHeight="15.6" x14ac:dyDescent="0.3"/>
  <cols>
    <col min="1" max="1" width="2.19921875" customWidth="1"/>
    <col min="2" max="2" width="15.5" customWidth="1"/>
    <col min="3" max="3" width="21.296875" customWidth="1"/>
    <col min="4" max="4" width="10.59765625" customWidth="1"/>
    <col min="5" max="6" width="12.296875" bestFit="1" customWidth="1"/>
    <col min="7" max="7" width="11.8984375" customWidth="1"/>
    <col min="8" max="16" width="12.296875" bestFit="1" customWidth="1"/>
    <col min="17" max="17" width="13.5" bestFit="1" customWidth="1"/>
  </cols>
  <sheetData>
    <row r="1" spans="2:17" s="60" customFormat="1" ht="21" x14ac:dyDescent="0.4">
      <c r="B1" s="59" t="s">
        <v>159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2:17" s="60" customFormat="1" x14ac:dyDescent="0.3">
      <c r="B2" s="27"/>
      <c r="C2" s="28" t="s">
        <v>21</v>
      </c>
      <c r="E2" s="105">
        <v>45317</v>
      </c>
      <c r="F2" s="105">
        <v>45348</v>
      </c>
      <c r="G2" s="105">
        <v>45377</v>
      </c>
      <c r="H2" s="105">
        <v>45408</v>
      </c>
      <c r="I2" s="105">
        <v>45438</v>
      </c>
      <c r="J2" s="105">
        <v>45469</v>
      </c>
      <c r="K2" s="105">
        <v>45499</v>
      </c>
      <c r="L2" s="105">
        <v>45530</v>
      </c>
      <c r="M2" s="105">
        <v>45561</v>
      </c>
      <c r="N2" s="105">
        <v>45591</v>
      </c>
      <c r="O2" s="105">
        <v>45622</v>
      </c>
      <c r="P2" s="105">
        <v>45652</v>
      </c>
      <c r="Q2" s="3" t="s">
        <v>43</v>
      </c>
    </row>
    <row r="3" spans="2:17" s="60" customFormat="1" x14ac:dyDescent="0.3">
      <c r="B3" s="83" t="s">
        <v>78</v>
      </c>
      <c r="C3" s="83"/>
      <c r="D3" s="83"/>
      <c r="E3" s="97">
        <f>'Cash Flow Year 2 '!P41</f>
        <v>44170.32</v>
      </c>
      <c r="F3" s="98">
        <f t="shared" ref="F3:P3" si="0">E41</f>
        <v>48858.32</v>
      </c>
      <c r="G3" s="98">
        <f t="shared" si="0"/>
        <v>53567.32</v>
      </c>
      <c r="H3" s="98">
        <f t="shared" si="0"/>
        <v>51477.32</v>
      </c>
      <c r="I3" s="98">
        <f t="shared" si="0"/>
        <v>55738.32</v>
      </c>
      <c r="J3" s="98">
        <f t="shared" si="0"/>
        <v>60147.320000000007</v>
      </c>
      <c r="K3" s="98">
        <f t="shared" si="0"/>
        <v>58625.320000000007</v>
      </c>
      <c r="L3" s="98">
        <f t="shared" si="0"/>
        <v>62723.320000000007</v>
      </c>
      <c r="M3" s="98">
        <f t="shared" si="0"/>
        <v>66632.320000000007</v>
      </c>
      <c r="N3" s="98">
        <f t="shared" si="0"/>
        <v>65011.320000000007</v>
      </c>
      <c r="O3" s="98">
        <f t="shared" si="0"/>
        <v>69503.320000000007</v>
      </c>
      <c r="P3" s="98">
        <f t="shared" si="0"/>
        <v>74139.320000000007</v>
      </c>
    </row>
    <row r="4" spans="2:17" s="60" customFormat="1" x14ac:dyDescent="0.3">
      <c r="B4" s="83"/>
      <c r="C4" s="83"/>
      <c r="D4" s="83"/>
      <c r="E4" s="84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60" customFormat="1" x14ac:dyDescent="0.3">
      <c r="B5" s="36" t="s">
        <v>34</v>
      </c>
      <c r="C5" s="83"/>
      <c r="D5" s="83"/>
      <c r="E5" s="84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2:17" s="60" customFormat="1" x14ac:dyDescent="0.3">
      <c r="B6" s="83"/>
      <c r="C6" s="60" t="s">
        <v>23</v>
      </c>
      <c r="D6" s="83" t="s">
        <v>37</v>
      </c>
      <c r="E6" s="86">
        <v>15</v>
      </c>
      <c r="F6" s="87">
        <v>15</v>
      </c>
      <c r="G6" s="87">
        <v>15</v>
      </c>
      <c r="H6" s="87">
        <v>15</v>
      </c>
      <c r="I6" s="87">
        <v>16</v>
      </c>
      <c r="J6" s="87">
        <v>16</v>
      </c>
      <c r="K6" s="87">
        <v>16</v>
      </c>
      <c r="L6" s="87">
        <v>16</v>
      </c>
      <c r="M6" s="87">
        <v>15</v>
      </c>
      <c r="N6" s="87">
        <v>15</v>
      </c>
      <c r="O6" s="87">
        <v>15</v>
      </c>
      <c r="P6" s="87">
        <v>16</v>
      </c>
      <c r="Q6" s="88">
        <f>SUM(E6:P6)</f>
        <v>185</v>
      </c>
    </row>
    <row r="7" spans="2:17" s="60" customFormat="1" x14ac:dyDescent="0.3">
      <c r="B7" s="83"/>
      <c r="C7" s="60" t="s">
        <v>24</v>
      </c>
      <c r="D7" s="83" t="s">
        <v>37</v>
      </c>
      <c r="E7" s="86">
        <v>14</v>
      </c>
      <c r="F7" s="87">
        <v>14</v>
      </c>
      <c r="G7" s="87">
        <v>14</v>
      </c>
      <c r="H7" s="87">
        <v>15</v>
      </c>
      <c r="I7" s="87">
        <v>15</v>
      </c>
      <c r="J7" s="87">
        <v>15</v>
      </c>
      <c r="K7" s="87">
        <v>11</v>
      </c>
      <c r="L7" s="87">
        <v>12</v>
      </c>
      <c r="M7" s="87">
        <v>12</v>
      </c>
      <c r="N7" s="87">
        <v>13</v>
      </c>
      <c r="O7" s="87">
        <v>13</v>
      </c>
      <c r="P7" s="87">
        <v>14</v>
      </c>
      <c r="Q7" s="88">
        <f>SUM(E7:P7)</f>
        <v>162</v>
      </c>
    </row>
    <row r="8" spans="2:17" s="60" customFormat="1" x14ac:dyDescent="0.3">
      <c r="B8" s="83"/>
      <c r="C8" s="60" t="s">
        <v>25</v>
      </c>
      <c r="D8" s="83" t="s">
        <v>37</v>
      </c>
      <c r="E8" s="86">
        <v>14</v>
      </c>
      <c r="F8" s="87">
        <v>14</v>
      </c>
      <c r="G8" s="87">
        <v>15</v>
      </c>
      <c r="H8" s="87">
        <v>15</v>
      </c>
      <c r="I8" s="87">
        <v>15</v>
      </c>
      <c r="J8" s="87">
        <v>15</v>
      </c>
      <c r="K8" s="87">
        <v>12</v>
      </c>
      <c r="L8" s="87">
        <v>12</v>
      </c>
      <c r="M8" s="87">
        <v>13</v>
      </c>
      <c r="N8" s="87">
        <v>13</v>
      </c>
      <c r="O8" s="87">
        <v>14</v>
      </c>
      <c r="P8" s="87">
        <v>14</v>
      </c>
      <c r="Q8" s="88">
        <f t="shared" ref="Q8:Q11" si="1">SUM(E8:P8)</f>
        <v>166</v>
      </c>
    </row>
    <row r="9" spans="2:17" s="60" customFormat="1" x14ac:dyDescent="0.3">
      <c r="C9" s="60" t="s">
        <v>18</v>
      </c>
      <c r="D9" s="83" t="s">
        <v>37</v>
      </c>
      <c r="E9" s="88">
        <v>15</v>
      </c>
      <c r="F9" s="87">
        <v>15</v>
      </c>
      <c r="G9" s="87">
        <v>10</v>
      </c>
      <c r="H9" s="87">
        <v>11</v>
      </c>
      <c r="I9" s="87">
        <v>11</v>
      </c>
      <c r="J9" s="87">
        <v>12</v>
      </c>
      <c r="K9" s="87">
        <v>12</v>
      </c>
      <c r="L9" s="87">
        <v>13</v>
      </c>
      <c r="M9" s="87">
        <v>13</v>
      </c>
      <c r="N9" s="87">
        <v>14</v>
      </c>
      <c r="O9" s="87">
        <v>14</v>
      </c>
      <c r="P9" s="87">
        <v>15</v>
      </c>
      <c r="Q9" s="88">
        <f t="shared" si="1"/>
        <v>155</v>
      </c>
    </row>
    <row r="10" spans="2:17" s="60" customFormat="1" x14ac:dyDescent="0.3">
      <c r="C10" s="60" t="s">
        <v>19</v>
      </c>
      <c r="D10" s="83" t="s">
        <v>37</v>
      </c>
      <c r="E10" s="89">
        <v>14</v>
      </c>
      <c r="F10" s="89">
        <v>14</v>
      </c>
      <c r="G10" s="89">
        <v>10</v>
      </c>
      <c r="H10" s="89">
        <v>10</v>
      </c>
      <c r="I10" s="89">
        <v>11</v>
      </c>
      <c r="J10" s="89">
        <v>11</v>
      </c>
      <c r="K10" s="89">
        <v>12</v>
      </c>
      <c r="L10" s="89">
        <v>12</v>
      </c>
      <c r="M10" s="89">
        <v>13</v>
      </c>
      <c r="N10" s="89">
        <v>13</v>
      </c>
      <c r="O10" s="89">
        <v>14</v>
      </c>
      <c r="P10" s="89">
        <v>14</v>
      </c>
      <c r="Q10" s="88">
        <f t="shared" si="1"/>
        <v>148</v>
      </c>
    </row>
    <row r="11" spans="2:17" s="60" customFormat="1" x14ac:dyDescent="0.3">
      <c r="C11" s="60" t="s">
        <v>20</v>
      </c>
      <c r="D11" s="83" t="s">
        <v>37</v>
      </c>
      <c r="E11" s="89">
        <v>14</v>
      </c>
      <c r="F11" s="89">
        <v>14</v>
      </c>
      <c r="G11" s="89">
        <v>11</v>
      </c>
      <c r="H11" s="89">
        <v>11</v>
      </c>
      <c r="I11" s="89">
        <v>12</v>
      </c>
      <c r="J11" s="89">
        <v>12</v>
      </c>
      <c r="K11" s="89">
        <v>13</v>
      </c>
      <c r="L11" s="89">
        <v>13</v>
      </c>
      <c r="M11" s="89">
        <v>14</v>
      </c>
      <c r="N11" s="89">
        <v>14</v>
      </c>
      <c r="O11" s="89">
        <v>14</v>
      </c>
      <c r="P11" s="89">
        <v>14</v>
      </c>
      <c r="Q11" s="88">
        <f t="shared" si="1"/>
        <v>156</v>
      </c>
    </row>
    <row r="12" spans="2:17" s="60" customFormat="1" x14ac:dyDescent="0.3"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2:17" s="60" customFormat="1" x14ac:dyDescent="0.3">
      <c r="B13" s="37" t="s">
        <v>84</v>
      </c>
      <c r="D13" s="3" t="s">
        <v>22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3"/>
    </row>
    <row r="14" spans="2:17" s="60" customFormat="1" x14ac:dyDescent="0.3">
      <c r="B14" s="60" t="s">
        <v>40</v>
      </c>
      <c r="C14" s="60" t="s">
        <v>23</v>
      </c>
      <c r="D14" s="4">
        <v>135</v>
      </c>
      <c r="E14" s="4">
        <f>E6*D14</f>
        <v>2025</v>
      </c>
      <c r="F14" s="4">
        <f>F6*D14</f>
        <v>2025</v>
      </c>
      <c r="G14" s="4">
        <f>G6*D14</f>
        <v>2025</v>
      </c>
      <c r="H14" s="4">
        <f>H6*D14</f>
        <v>2025</v>
      </c>
      <c r="I14" s="4">
        <f>I6*D14</f>
        <v>2160</v>
      </c>
      <c r="J14" s="4">
        <f>J6*D14</f>
        <v>2160</v>
      </c>
      <c r="K14" s="4">
        <f>K6*D14</f>
        <v>2160</v>
      </c>
      <c r="L14" s="4">
        <f>L6*D14</f>
        <v>2160</v>
      </c>
      <c r="M14" s="4">
        <f>M6*D14</f>
        <v>2025</v>
      </c>
      <c r="N14" s="4">
        <f>N6*D14</f>
        <v>2025</v>
      </c>
      <c r="O14" s="4">
        <f>O6*D14</f>
        <v>2025</v>
      </c>
      <c r="P14" s="4">
        <f>P6*D14</f>
        <v>2160</v>
      </c>
      <c r="Q14" s="92">
        <f>SUM(E14:P14)</f>
        <v>24975</v>
      </c>
    </row>
    <row r="15" spans="2:17" s="60" customFormat="1" x14ac:dyDescent="0.3">
      <c r="C15" s="60" t="s">
        <v>24</v>
      </c>
      <c r="D15" s="4">
        <v>145</v>
      </c>
      <c r="E15" s="4">
        <f t="shared" ref="E15:E19" si="2">E7*D15</f>
        <v>2030</v>
      </c>
      <c r="F15" s="4">
        <f>F7*D15</f>
        <v>2030</v>
      </c>
      <c r="G15" s="4">
        <f t="shared" ref="G15:G19" si="3">G7*D15</f>
        <v>2030</v>
      </c>
      <c r="H15" s="4">
        <f t="shared" ref="H15:H19" si="4">H7*D15</f>
        <v>2175</v>
      </c>
      <c r="I15" s="4">
        <f t="shared" ref="I15:I19" si="5">I7*D15</f>
        <v>2175</v>
      </c>
      <c r="J15" s="4">
        <f t="shared" ref="J15:J19" si="6">J7*D15</f>
        <v>2175</v>
      </c>
      <c r="K15" s="4">
        <f t="shared" ref="K15:K19" si="7">K7*D15</f>
        <v>1595</v>
      </c>
      <c r="L15" s="4">
        <f t="shared" ref="L15:L19" si="8">L7*D15</f>
        <v>1740</v>
      </c>
      <c r="M15" s="4">
        <f t="shared" ref="M15:M19" si="9">M7*D15</f>
        <v>1740</v>
      </c>
      <c r="N15" s="4">
        <f t="shared" ref="N15:N19" si="10">N7*D15</f>
        <v>1885</v>
      </c>
      <c r="O15" s="4">
        <f t="shared" ref="O15:O19" si="11">O7*D15</f>
        <v>1885</v>
      </c>
      <c r="P15" s="4">
        <f t="shared" ref="P15:P19" si="12">P7*D15</f>
        <v>2030</v>
      </c>
      <c r="Q15" s="92">
        <f t="shared" ref="Q15:Q20" si="13">SUM(E15:P15)</f>
        <v>23490</v>
      </c>
    </row>
    <row r="16" spans="2:17" s="60" customFormat="1" x14ac:dyDescent="0.3">
      <c r="C16" s="60" t="s">
        <v>25</v>
      </c>
      <c r="D16" s="4">
        <v>200</v>
      </c>
      <c r="E16" s="4">
        <f t="shared" si="2"/>
        <v>2800</v>
      </c>
      <c r="F16" s="4">
        <f t="shared" ref="F16:F19" si="14">F8*D16</f>
        <v>2800</v>
      </c>
      <c r="G16" s="4">
        <f t="shared" si="3"/>
        <v>3000</v>
      </c>
      <c r="H16" s="4">
        <f t="shared" si="4"/>
        <v>3000</v>
      </c>
      <c r="I16" s="4">
        <f t="shared" si="5"/>
        <v>3000</v>
      </c>
      <c r="J16" s="4">
        <f t="shared" si="6"/>
        <v>3000</v>
      </c>
      <c r="K16" s="4">
        <f t="shared" si="7"/>
        <v>2400</v>
      </c>
      <c r="L16" s="4">
        <f t="shared" si="8"/>
        <v>2400</v>
      </c>
      <c r="M16" s="4">
        <f t="shared" si="9"/>
        <v>2600</v>
      </c>
      <c r="N16" s="4">
        <f t="shared" si="10"/>
        <v>2600</v>
      </c>
      <c r="O16" s="4">
        <f t="shared" si="11"/>
        <v>2800</v>
      </c>
      <c r="P16" s="4">
        <f t="shared" si="12"/>
        <v>2800</v>
      </c>
      <c r="Q16" s="92">
        <f t="shared" si="13"/>
        <v>33200</v>
      </c>
    </row>
    <row r="17" spans="2:17" s="60" customFormat="1" x14ac:dyDescent="0.3">
      <c r="C17" s="60" t="s">
        <v>18</v>
      </c>
      <c r="D17" s="4">
        <v>125</v>
      </c>
      <c r="E17" s="4">
        <f t="shared" si="2"/>
        <v>1875</v>
      </c>
      <c r="F17" s="4">
        <f t="shared" si="14"/>
        <v>1875</v>
      </c>
      <c r="G17" s="4">
        <f t="shared" si="3"/>
        <v>1250</v>
      </c>
      <c r="H17" s="4">
        <f t="shared" si="4"/>
        <v>1375</v>
      </c>
      <c r="I17" s="4">
        <f t="shared" si="5"/>
        <v>1375</v>
      </c>
      <c r="J17" s="4">
        <f t="shared" si="6"/>
        <v>1500</v>
      </c>
      <c r="K17" s="4">
        <f t="shared" si="7"/>
        <v>1500</v>
      </c>
      <c r="L17" s="4">
        <f t="shared" si="8"/>
        <v>1625</v>
      </c>
      <c r="M17" s="4">
        <f t="shared" si="9"/>
        <v>1625</v>
      </c>
      <c r="N17" s="4">
        <f t="shared" si="10"/>
        <v>1750</v>
      </c>
      <c r="O17" s="4">
        <f t="shared" si="11"/>
        <v>1750</v>
      </c>
      <c r="P17" s="4">
        <f t="shared" si="12"/>
        <v>1875</v>
      </c>
      <c r="Q17" s="92">
        <f t="shared" si="13"/>
        <v>19375</v>
      </c>
    </row>
    <row r="18" spans="2:17" s="60" customFormat="1" x14ac:dyDescent="0.3">
      <c r="C18" s="60" t="s">
        <v>19</v>
      </c>
      <c r="D18" s="4">
        <v>135</v>
      </c>
      <c r="E18" s="4">
        <f>E10*D18</f>
        <v>1890</v>
      </c>
      <c r="F18" s="4">
        <f t="shared" si="14"/>
        <v>1890</v>
      </c>
      <c r="G18" s="4">
        <f t="shared" si="3"/>
        <v>1350</v>
      </c>
      <c r="H18" s="4">
        <f t="shared" si="4"/>
        <v>1350</v>
      </c>
      <c r="I18" s="4">
        <f t="shared" si="5"/>
        <v>1485</v>
      </c>
      <c r="J18" s="4">
        <f t="shared" si="6"/>
        <v>1485</v>
      </c>
      <c r="K18" s="4">
        <f t="shared" si="7"/>
        <v>1620</v>
      </c>
      <c r="L18" s="4">
        <f t="shared" si="8"/>
        <v>1620</v>
      </c>
      <c r="M18" s="4">
        <f t="shared" si="9"/>
        <v>1755</v>
      </c>
      <c r="N18" s="4">
        <f t="shared" si="10"/>
        <v>1755</v>
      </c>
      <c r="O18" s="4">
        <f t="shared" si="11"/>
        <v>1890</v>
      </c>
      <c r="P18" s="4">
        <f t="shared" si="12"/>
        <v>1890</v>
      </c>
      <c r="Q18" s="92">
        <f t="shared" si="13"/>
        <v>19980</v>
      </c>
    </row>
    <row r="19" spans="2:17" s="60" customFormat="1" x14ac:dyDescent="0.3">
      <c r="C19" s="60" t="s">
        <v>20</v>
      </c>
      <c r="D19" s="4">
        <v>155</v>
      </c>
      <c r="E19" s="7">
        <f t="shared" si="2"/>
        <v>2170</v>
      </c>
      <c r="F19" s="7">
        <f t="shared" si="14"/>
        <v>2170</v>
      </c>
      <c r="G19" s="7">
        <f t="shared" si="3"/>
        <v>1705</v>
      </c>
      <c r="H19" s="7">
        <f t="shared" si="4"/>
        <v>1705</v>
      </c>
      <c r="I19" s="7">
        <f t="shared" si="5"/>
        <v>1860</v>
      </c>
      <c r="J19" s="7">
        <f t="shared" si="6"/>
        <v>1860</v>
      </c>
      <c r="K19" s="7">
        <f t="shared" si="7"/>
        <v>2015</v>
      </c>
      <c r="L19" s="7">
        <f t="shared" si="8"/>
        <v>2015</v>
      </c>
      <c r="M19" s="7">
        <f t="shared" si="9"/>
        <v>2170</v>
      </c>
      <c r="N19" s="7">
        <f t="shared" si="10"/>
        <v>2170</v>
      </c>
      <c r="O19" s="7">
        <f t="shared" si="11"/>
        <v>2170</v>
      </c>
      <c r="P19" s="7">
        <f t="shared" si="12"/>
        <v>2170</v>
      </c>
      <c r="Q19" s="93">
        <f t="shared" si="13"/>
        <v>24180</v>
      </c>
    </row>
    <row r="20" spans="2:17" s="60" customFormat="1" x14ac:dyDescent="0.3">
      <c r="C20" s="94" t="s">
        <v>26</v>
      </c>
      <c r="D20" s="94"/>
      <c r="E20" s="95">
        <f t="shared" ref="E20:P20" si="15">SUM(E14:E19)</f>
        <v>12790</v>
      </c>
      <c r="F20" s="95">
        <f t="shared" si="15"/>
        <v>12790</v>
      </c>
      <c r="G20" s="95">
        <f t="shared" si="15"/>
        <v>11360</v>
      </c>
      <c r="H20" s="95">
        <f t="shared" si="15"/>
        <v>11630</v>
      </c>
      <c r="I20" s="95">
        <f t="shared" si="15"/>
        <v>12055</v>
      </c>
      <c r="J20" s="95">
        <f t="shared" si="15"/>
        <v>12180</v>
      </c>
      <c r="K20" s="95">
        <f t="shared" si="15"/>
        <v>11290</v>
      </c>
      <c r="L20" s="95">
        <f t="shared" si="15"/>
        <v>11560</v>
      </c>
      <c r="M20" s="95">
        <f t="shared" si="15"/>
        <v>11915</v>
      </c>
      <c r="N20" s="95">
        <f t="shared" si="15"/>
        <v>12185</v>
      </c>
      <c r="O20" s="95">
        <f t="shared" si="15"/>
        <v>12520</v>
      </c>
      <c r="P20" s="95">
        <f t="shared" si="15"/>
        <v>12925</v>
      </c>
      <c r="Q20" s="92">
        <f t="shared" si="13"/>
        <v>145200</v>
      </c>
    </row>
    <row r="21" spans="2:17" s="60" customFormat="1" x14ac:dyDescent="0.3">
      <c r="B21" s="37" t="s">
        <v>1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</row>
    <row r="22" spans="2:17" s="60" customFormat="1" x14ac:dyDescent="0.3">
      <c r="B22" s="60" t="s">
        <v>42</v>
      </c>
      <c r="C22" s="60" t="s">
        <v>91</v>
      </c>
      <c r="D22" s="101">
        <v>0.45</v>
      </c>
      <c r="E22" s="4">
        <f>E20*D22</f>
        <v>5755.5</v>
      </c>
      <c r="F22" s="99">
        <f>F20*D22</f>
        <v>5755.5</v>
      </c>
      <c r="G22" s="99">
        <f>G20*D22</f>
        <v>5112</v>
      </c>
      <c r="H22" s="99">
        <f>H20*D22</f>
        <v>5233.5</v>
      </c>
      <c r="I22" s="99">
        <f>I20*D22</f>
        <v>5424.75</v>
      </c>
      <c r="J22" s="99">
        <f>J20*D22</f>
        <v>5481</v>
      </c>
      <c r="K22" s="99">
        <f>K20*D22</f>
        <v>5080.5</v>
      </c>
      <c r="L22" s="99">
        <f>L20*D22</f>
        <v>5202</v>
      </c>
      <c r="M22" s="99">
        <f>M20*D22</f>
        <v>5361.75</v>
      </c>
      <c r="N22" s="99">
        <f>N20*D22</f>
        <v>5483.25</v>
      </c>
      <c r="O22" s="99">
        <f>O20*D22</f>
        <v>5634</v>
      </c>
      <c r="P22" s="99">
        <f>P20*D22</f>
        <v>5816.25</v>
      </c>
      <c r="Q22" s="99">
        <f>SUM(E22:P22)</f>
        <v>65340</v>
      </c>
    </row>
    <row r="23" spans="2:17" s="60" customFormat="1" x14ac:dyDescent="0.3">
      <c r="C23" s="60" t="s">
        <v>92</v>
      </c>
      <c r="D23" s="101">
        <v>0.15</v>
      </c>
      <c r="E23" s="5">
        <f>E20*D23</f>
        <v>1918.5</v>
      </c>
      <c r="F23" s="5">
        <f>F20*D23</f>
        <v>1918.5</v>
      </c>
      <c r="G23" s="5">
        <f>G20*D23</f>
        <v>1704</v>
      </c>
      <c r="H23" s="5">
        <f>H20*D23</f>
        <v>1744.5</v>
      </c>
      <c r="I23" s="5">
        <f>I20*D23</f>
        <v>1808.25</v>
      </c>
      <c r="J23" s="5">
        <f>J20*D23</f>
        <v>1827</v>
      </c>
      <c r="K23" s="5">
        <f>K20*D23</f>
        <v>1693.5</v>
      </c>
      <c r="L23" s="5">
        <f>L20*D23</f>
        <v>1734</v>
      </c>
      <c r="M23" s="5">
        <f>M20*D23</f>
        <v>1787.25</v>
      </c>
      <c r="N23" s="5">
        <f>N20*D23</f>
        <v>1827.75</v>
      </c>
      <c r="O23" s="5">
        <f>O20*D23</f>
        <v>1878</v>
      </c>
      <c r="P23" s="5">
        <f>P20*D23</f>
        <v>1938.75</v>
      </c>
      <c r="Q23" s="5">
        <f>Q20*D23</f>
        <v>21780</v>
      </c>
    </row>
    <row r="24" spans="2:17" s="60" customFormat="1" x14ac:dyDescent="0.3">
      <c r="C24" s="60" t="s">
        <v>6</v>
      </c>
      <c r="E24" s="5">
        <v>40</v>
      </c>
      <c r="F24" s="5">
        <v>0</v>
      </c>
      <c r="G24" s="5">
        <v>0</v>
      </c>
      <c r="H24" s="17">
        <v>0</v>
      </c>
      <c r="I24" s="5">
        <v>0</v>
      </c>
      <c r="J24" s="5">
        <v>0</v>
      </c>
      <c r="K24" s="5">
        <v>40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f t="shared" ref="Q24:Q27" si="16">SUM(E24:P24)</f>
        <v>80</v>
      </c>
    </row>
    <row r="25" spans="2:17" s="60" customFormat="1" x14ac:dyDescent="0.3">
      <c r="C25" s="60" t="s">
        <v>35</v>
      </c>
      <c r="E25" s="5">
        <v>44</v>
      </c>
      <c r="F25" s="5">
        <v>44</v>
      </c>
      <c r="G25" s="5">
        <v>44</v>
      </c>
      <c r="H25" s="5">
        <v>44</v>
      </c>
      <c r="I25" s="5">
        <v>44</v>
      </c>
      <c r="J25" s="5">
        <v>44</v>
      </c>
      <c r="K25" s="5">
        <v>44</v>
      </c>
      <c r="L25" s="5">
        <v>44</v>
      </c>
      <c r="M25" s="5">
        <v>44</v>
      </c>
      <c r="N25" s="5">
        <v>44</v>
      </c>
      <c r="O25" s="5">
        <v>44</v>
      </c>
      <c r="P25" s="5">
        <v>44</v>
      </c>
      <c r="Q25" s="5">
        <f t="shared" si="16"/>
        <v>528</v>
      </c>
    </row>
    <row r="26" spans="2:17" s="60" customFormat="1" x14ac:dyDescent="0.3">
      <c r="C26" s="60" t="s">
        <v>46</v>
      </c>
      <c r="E26" s="5">
        <v>117</v>
      </c>
      <c r="F26" s="5">
        <v>117</v>
      </c>
      <c r="G26" s="5">
        <v>117</v>
      </c>
      <c r="H26" s="5">
        <v>117</v>
      </c>
      <c r="I26" s="5">
        <v>117</v>
      </c>
      <c r="J26" s="5">
        <v>117</v>
      </c>
      <c r="K26" s="5">
        <v>117</v>
      </c>
      <c r="L26" s="5">
        <v>117</v>
      </c>
      <c r="M26" s="5">
        <v>117</v>
      </c>
      <c r="N26" s="5">
        <v>117</v>
      </c>
      <c r="O26" s="5">
        <v>117</v>
      </c>
      <c r="P26" s="5">
        <v>117</v>
      </c>
      <c r="Q26" s="5">
        <f t="shared" si="16"/>
        <v>1404</v>
      </c>
    </row>
    <row r="27" spans="2:17" s="60" customFormat="1" x14ac:dyDescent="0.3">
      <c r="C27" s="60" t="s">
        <v>32</v>
      </c>
      <c r="E27" s="5">
        <v>210</v>
      </c>
      <c r="F27" s="5">
        <v>225</v>
      </c>
      <c r="G27" s="5">
        <v>205</v>
      </c>
      <c r="H27" s="5">
        <v>210</v>
      </c>
      <c r="I27" s="5">
        <v>235</v>
      </c>
      <c r="J27" s="5">
        <v>220</v>
      </c>
      <c r="K27" s="5">
        <v>205</v>
      </c>
      <c r="L27" s="5">
        <v>230</v>
      </c>
      <c r="M27" s="5">
        <v>210</v>
      </c>
      <c r="N27" s="5">
        <v>200</v>
      </c>
      <c r="O27" s="5">
        <v>195</v>
      </c>
      <c r="P27" s="5">
        <v>210</v>
      </c>
      <c r="Q27" s="5">
        <f t="shared" si="16"/>
        <v>2555</v>
      </c>
    </row>
    <row r="28" spans="2:17" s="100" customFormat="1" x14ac:dyDescent="0.3">
      <c r="C28" s="100" t="s">
        <v>33</v>
      </c>
      <c r="E28" s="43">
        <v>0</v>
      </c>
      <c r="F28" s="43">
        <v>0</v>
      </c>
      <c r="G28" s="43">
        <v>250</v>
      </c>
      <c r="H28" s="43">
        <v>0</v>
      </c>
      <c r="I28" s="43">
        <v>0</v>
      </c>
      <c r="J28" s="43">
        <v>0</v>
      </c>
      <c r="K28" s="43">
        <v>0</v>
      </c>
      <c r="L28" s="43">
        <v>305</v>
      </c>
      <c r="M28" s="43">
        <v>0</v>
      </c>
      <c r="N28" s="43">
        <v>0</v>
      </c>
      <c r="O28" s="43">
        <v>0</v>
      </c>
      <c r="P28" s="43">
        <v>0</v>
      </c>
      <c r="Q28" s="43">
        <f t="shared" ref="Q28:Q29" si="17">SUM(E28:P28)</f>
        <v>555</v>
      </c>
    </row>
    <row r="29" spans="2:17" s="60" customFormat="1" x14ac:dyDescent="0.3">
      <c r="C29" s="60" t="s">
        <v>98</v>
      </c>
      <c r="E29" s="6">
        <v>17</v>
      </c>
      <c r="F29" s="6">
        <v>21</v>
      </c>
      <c r="G29" s="6">
        <v>18</v>
      </c>
      <c r="H29" s="6">
        <v>20</v>
      </c>
      <c r="I29" s="6">
        <v>17</v>
      </c>
      <c r="J29" s="6">
        <v>13</v>
      </c>
      <c r="K29" s="6">
        <v>12</v>
      </c>
      <c r="L29" s="6">
        <v>19</v>
      </c>
      <c r="M29" s="6">
        <v>16</v>
      </c>
      <c r="N29" s="6">
        <v>21</v>
      </c>
      <c r="O29" s="6">
        <v>16</v>
      </c>
      <c r="P29" s="6">
        <v>14</v>
      </c>
      <c r="Q29" s="6">
        <f t="shared" si="17"/>
        <v>204</v>
      </c>
    </row>
    <row r="30" spans="2:17" s="60" customFormat="1" x14ac:dyDescent="0.3">
      <c r="B30" s="83" t="s">
        <v>124</v>
      </c>
      <c r="D30" s="94"/>
      <c r="E30" s="95">
        <f>SUM(E22:E29)</f>
        <v>8102</v>
      </c>
      <c r="F30" s="95">
        <f>SUM(F22:F29)</f>
        <v>8081</v>
      </c>
      <c r="G30" s="95">
        <f>SUM(G22:G29)</f>
        <v>7450</v>
      </c>
      <c r="H30" s="95">
        <f>SUM(H22:H29)</f>
        <v>7369</v>
      </c>
      <c r="I30" s="95">
        <f>SUM(I22:I29)</f>
        <v>7646</v>
      </c>
      <c r="J30" s="95">
        <f>SUM(J22:J29)</f>
        <v>7702</v>
      </c>
      <c r="K30" s="95">
        <f>SUM(K22:K29)</f>
        <v>7192</v>
      </c>
      <c r="L30" s="95">
        <f>SUM(L22:L29)</f>
        <v>7651</v>
      </c>
      <c r="M30" s="95">
        <f>SUM(M22:M29)</f>
        <v>7536</v>
      </c>
      <c r="N30" s="95">
        <f>SUM(N22:N29)</f>
        <v>7693</v>
      </c>
      <c r="O30" s="95">
        <f>SUM(O22:O29)</f>
        <v>7884</v>
      </c>
      <c r="P30" s="95">
        <f>SUM(P22:P29)</f>
        <v>8140</v>
      </c>
      <c r="Q30" s="95">
        <f>SUM(Q22:Q29)</f>
        <v>92446</v>
      </c>
    </row>
    <row r="31" spans="2:17" s="60" customFormat="1" x14ac:dyDescent="0.3">
      <c r="B31" s="37" t="s">
        <v>27</v>
      </c>
      <c r="C31" s="37"/>
      <c r="D31" s="37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</row>
    <row r="32" spans="2:17" s="60" customFormat="1" x14ac:dyDescent="0.3">
      <c r="C32" s="60" t="s">
        <v>51</v>
      </c>
      <c r="E32" s="4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1998</v>
      </c>
      <c r="Q32" s="5">
        <f>SUM(E32:P32)</f>
        <v>1998</v>
      </c>
    </row>
    <row r="33" spans="2:17" s="60" customFormat="1" x14ac:dyDescent="0.3">
      <c r="C33" s="60" t="s">
        <v>156</v>
      </c>
      <c r="E33" s="6">
        <v>0</v>
      </c>
      <c r="F33" s="6">
        <v>0</v>
      </c>
      <c r="G33" s="6">
        <v>6000</v>
      </c>
      <c r="H33" s="6">
        <v>0</v>
      </c>
      <c r="I33" s="6">
        <v>0</v>
      </c>
      <c r="J33" s="6">
        <v>6000</v>
      </c>
      <c r="K33" s="6">
        <v>0</v>
      </c>
      <c r="L33" s="6">
        <v>0</v>
      </c>
      <c r="M33" s="6">
        <v>6000</v>
      </c>
      <c r="N33" s="6">
        <v>0</v>
      </c>
      <c r="O33" s="6">
        <v>0</v>
      </c>
      <c r="P33" s="6">
        <v>6000</v>
      </c>
      <c r="Q33" s="6">
        <f t="shared" ref="Q33:Q35" si="18">SUM(E33:P33)</f>
        <v>24000</v>
      </c>
    </row>
    <row r="34" spans="2:17" s="60" customFormat="1" x14ac:dyDescent="0.3">
      <c r="B34" s="83" t="s">
        <v>39</v>
      </c>
      <c r="C34" s="94"/>
      <c r="D34" s="94"/>
      <c r="E34" s="48">
        <f>SUM(E32:E33)</f>
        <v>0</v>
      </c>
      <c r="F34" s="48">
        <f>SUM(F32:F33)</f>
        <v>0</v>
      </c>
      <c r="G34" s="48">
        <f>SUM(G32:G33)</f>
        <v>6000</v>
      </c>
      <c r="H34" s="48">
        <f>SUM(H32:H33)</f>
        <v>0</v>
      </c>
      <c r="I34" s="48">
        <f>SUM(I32:I33)</f>
        <v>0</v>
      </c>
      <c r="J34" s="48">
        <f>SUM(J32:J33)</f>
        <v>6000</v>
      </c>
      <c r="K34" s="48">
        <f>SUM(K32:K33)</f>
        <v>0</v>
      </c>
      <c r="L34" s="48">
        <f>SUM(L32:L33)</f>
        <v>0</v>
      </c>
      <c r="M34" s="48">
        <f>SUM(M32:M33)</f>
        <v>6000</v>
      </c>
      <c r="N34" s="48">
        <f>SUM(N32:N33)</f>
        <v>0</v>
      </c>
      <c r="O34" s="48">
        <f>SUM(O32:O33)</f>
        <v>0</v>
      </c>
      <c r="P34" s="48">
        <f>SUM(P32:P33)</f>
        <v>7998</v>
      </c>
      <c r="Q34" s="48">
        <f t="shared" si="18"/>
        <v>25998</v>
      </c>
    </row>
    <row r="35" spans="2:17" s="60" customFormat="1" x14ac:dyDescent="0.3">
      <c r="B35" s="37" t="s">
        <v>28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">
        <f t="shared" si="18"/>
        <v>0</v>
      </c>
    </row>
    <row r="36" spans="2:17" s="60" customFormat="1" x14ac:dyDescent="0.3">
      <c r="C36" s="60" t="s">
        <v>94</v>
      </c>
      <c r="E36" s="7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f>SUM(E36:P36)</f>
        <v>0</v>
      </c>
    </row>
    <row r="37" spans="2:17" s="60" customFormat="1" x14ac:dyDescent="0.3">
      <c r="B37" s="83" t="s">
        <v>30</v>
      </c>
      <c r="C37" s="94"/>
      <c r="D37" s="94"/>
      <c r="E37" s="48">
        <f t="shared" ref="E37:P37" si="19">SUM(E36:E36)</f>
        <v>0</v>
      </c>
      <c r="F37" s="48">
        <f t="shared" si="19"/>
        <v>0</v>
      </c>
      <c r="G37" s="48">
        <f t="shared" si="19"/>
        <v>0</v>
      </c>
      <c r="H37" s="48">
        <f t="shared" si="19"/>
        <v>0</v>
      </c>
      <c r="I37" s="48">
        <f t="shared" si="19"/>
        <v>0</v>
      </c>
      <c r="J37" s="48">
        <f t="shared" si="19"/>
        <v>0</v>
      </c>
      <c r="K37" s="48">
        <f t="shared" si="19"/>
        <v>0</v>
      </c>
      <c r="L37" s="48">
        <f t="shared" si="19"/>
        <v>0</v>
      </c>
      <c r="M37" s="48">
        <f t="shared" si="19"/>
        <v>0</v>
      </c>
      <c r="N37" s="48">
        <f t="shared" si="19"/>
        <v>0</v>
      </c>
      <c r="O37" s="48">
        <f t="shared" si="19"/>
        <v>0</v>
      </c>
      <c r="P37" s="48">
        <f t="shared" si="19"/>
        <v>0</v>
      </c>
      <c r="Q37" s="51">
        <f>SUM(E37:P37)</f>
        <v>0</v>
      </c>
    </row>
    <row r="38" spans="2:17" s="104" customFormat="1" x14ac:dyDescent="0.3">
      <c r="B38" s="102"/>
      <c r="C38" s="103"/>
      <c r="D38" s="103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52"/>
    </row>
    <row r="39" spans="2:17" s="60" customFormat="1" x14ac:dyDescent="0.3">
      <c r="B39" s="83" t="s">
        <v>123</v>
      </c>
      <c r="C39" s="94"/>
      <c r="D39" s="94"/>
      <c r="E39" s="48">
        <f>E20-E30-E34+E37</f>
        <v>4688</v>
      </c>
      <c r="F39" s="48">
        <f>F20-F30-F34+F37</f>
        <v>4709</v>
      </c>
      <c r="G39" s="48">
        <f>G20-G30-G34+G37</f>
        <v>-2090</v>
      </c>
      <c r="H39" s="48">
        <f>H20-H30-H34+H37</f>
        <v>4261</v>
      </c>
      <c r="I39" s="48">
        <f>I20-I30-I34+I37</f>
        <v>4409</v>
      </c>
      <c r="J39" s="48">
        <f>J20-J30-J34+J37</f>
        <v>-1522</v>
      </c>
      <c r="K39" s="48">
        <f>K20-K30-K34+K37</f>
        <v>4098</v>
      </c>
      <c r="L39" s="48">
        <f>L20-L30-L34+L37</f>
        <v>3909</v>
      </c>
      <c r="M39" s="48">
        <f>M20-M30-M34+M37</f>
        <v>-1621</v>
      </c>
      <c r="N39" s="48">
        <f>N20-N30-N34+N37</f>
        <v>4492</v>
      </c>
      <c r="O39" s="48">
        <f>O20-O30-O34+O37</f>
        <v>4636</v>
      </c>
      <c r="P39" s="48">
        <f>P20-P30-P34+P37</f>
        <v>-3213</v>
      </c>
      <c r="Q39" s="52"/>
    </row>
    <row r="40" spans="2:17" s="60" customFormat="1" x14ac:dyDescent="0.3">
      <c r="B40" s="83"/>
      <c r="C40" s="94"/>
      <c r="D40" s="94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52"/>
    </row>
    <row r="41" spans="2:17" s="60" customFormat="1" x14ac:dyDescent="0.3">
      <c r="B41" s="60" t="s">
        <v>97</v>
      </c>
      <c r="E41" s="49">
        <f>E3+E39</f>
        <v>48858.32</v>
      </c>
      <c r="F41" s="49">
        <f>F3+F20-F30-F34+F37</f>
        <v>53567.32</v>
      </c>
      <c r="G41" s="49">
        <f>G3+G20-G30-G34+G37</f>
        <v>51477.32</v>
      </c>
      <c r="H41" s="49">
        <f>H3+H20-H30-H34+H37</f>
        <v>55738.32</v>
      </c>
      <c r="I41" s="49">
        <f>I3+I20-I30-I34+I37</f>
        <v>60147.320000000007</v>
      </c>
      <c r="J41" s="49">
        <f>J3+J20-J30-J34+J37</f>
        <v>58625.320000000007</v>
      </c>
      <c r="K41" s="49">
        <f>K3+K20-K30-K34+K37</f>
        <v>62723.320000000007</v>
      </c>
      <c r="L41" s="49">
        <f>L3+L20-L30-L34+L37</f>
        <v>66632.320000000007</v>
      </c>
      <c r="M41" s="49">
        <f>M3+M20-M30-M34+M37</f>
        <v>65011.320000000007</v>
      </c>
      <c r="N41" s="49">
        <f>N3+N20-N30-N34+N37</f>
        <v>69503.320000000007</v>
      </c>
      <c r="O41" s="49">
        <f>O3+O20-O30-O34+O37</f>
        <v>74139.320000000007</v>
      </c>
      <c r="P41" s="49">
        <f>P3+P20-P30-P34+P37</f>
        <v>70926.320000000007</v>
      </c>
      <c r="Q41" s="47"/>
    </row>
    <row r="42" spans="2:17" s="60" customFormat="1" x14ac:dyDescent="0.3">
      <c r="B42" s="27"/>
      <c r="C42" s="27"/>
      <c r="D42" s="27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</row>
  </sheetData>
  <mergeCells count="1">
    <mergeCell ref="B1:Q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79F1-354D-4447-811C-763764FC9EB1}">
  <dimension ref="A1:G43"/>
  <sheetViews>
    <sheetView tabSelected="1" topLeftCell="A16" zoomScale="98" workbookViewId="0">
      <selection activeCell="O17" sqref="O17"/>
    </sheetView>
  </sheetViews>
  <sheetFormatPr defaultColWidth="11.19921875" defaultRowHeight="15.6" x14ac:dyDescent="0.3"/>
  <cols>
    <col min="2" max="2" width="40.5" customWidth="1"/>
    <col min="3" max="3" width="17.09765625" customWidth="1"/>
    <col min="4" max="4" width="2.19921875" customWidth="1"/>
    <col min="5" max="5" width="15.09765625" customWidth="1"/>
    <col min="6" max="6" width="2.09765625" customWidth="1"/>
    <col min="7" max="7" width="14.3984375" customWidth="1"/>
  </cols>
  <sheetData>
    <row r="1" spans="1:7" s="60" customFormat="1" x14ac:dyDescent="0.3">
      <c r="A1" s="109"/>
      <c r="B1" s="109"/>
      <c r="C1" s="109"/>
      <c r="D1" s="109"/>
      <c r="E1" s="109"/>
      <c r="F1" s="109"/>
      <c r="G1" s="109"/>
    </row>
    <row r="2" spans="1:7" s="60" customFormat="1" ht="17.399999999999999" x14ac:dyDescent="0.3">
      <c r="A2" s="127" t="s">
        <v>80</v>
      </c>
      <c r="B2" s="127"/>
      <c r="C2" s="127"/>
      <c r="D2" s="127"/>
      <c r="E2" s="127"/>
      <c r="F2" s="127"/>
      <c r="G2" s="127"/>
    </row>
    <row r="3" spans="1:7" s="60" customFormat="1" x14ac:dyDescent="0.3">
      <c r="A3" s="110" t="s">
        <v>134</v>
      </c>
      <c r="B3" s="110"/>
      <c r="C3" s="110"/>
      <c r="D3" s="110"/>
      <c r="E3" s="110"/>
      <c r="F3" s="110"/>
      <c r="G3" s="110"/>
    </row>
    <row r="4" spans="1:7" s="60" customFormat="1" x14ac:dyDescent="0.3">
      <c r="A4" s="110" t="s">
        <v>146</v>
      </c>
      <c r="B4" s="110"/>
      <c r="C4" s="110"/>
      <c r="D4" s="110"/>
      <c r="E4" s="110"/>
      <c r="F4" s="110"/>
      <c r="G4" s="110"/>
    </row>
    <row r="5" spans="1:7" s="60" customFormat="1" x14ac:dyDescent="0.3">
      <c r="A5" s="110" t="s">
        <v>145</v>
      </c>
      <c r="B5" s="110"/>
      <c r="C5" s="110"/>
      <c r="D5" s="110"/>
      <c r="E5" s="110"/>
      <c r="F5" s="110"/>
      <c r="G5" s="110"/>
    </row>
    <row r="6" spans="1:7" s="60" customFormat="1" x14ac:dyDescent="0.3">
      <c r="A6" s="109"/>
      <c r="B6" s="109"/>
      <c r="C6" s="109"/>
      <c r="D6" s="109"/>
      <c r="E6" s="109"/>
      <c r="F6" s="109"/>
      <c r="G6" s="109"/>
    </row>
    <row r="7" spans="1:7" s="60" customFormat="1" x14ac:dyDescent="0.3">
      <c r="A7" s="109"/>
      <c r="B7" s="109"/>
      <c r="C7" s="111">
        <v>2024</v>
      </c>
      <c r="D7" s="109"/>
      <c r="E7" s="111">
        <v>2025</v>
      </c>
      <c r="F7" s="111"/>
      <c r="G7" s="111">
        <v>2026</v>
      </c>
    </row>
    <row r="8" spans="1:7" s="60" customFormat="1" x14ac:dyDescent="0.3">
      <c r="A8" s="112" t="s">
        <v>135</v>
      </c>
      <c r="B8" s="112"/>
      <c r="C8" s="112"/>
      <c r="D8" s="112"/>
      <c r="E8" s="112"/>
      <c r="F8" s="112"/>
      <c r="G8" s="112"/>
    </row>
    <row r="9" spans="1:7" s="60" customFormat="1" x14ac:dyDescent="0.3">
      <c r="A9" s="109"/>
      <c r="B9" s="109"/>
      <c r="C9" s="109"/>
      <c r="D9" s="109"/>
      <c r="E9" s="109"/>
      <c r="F9" s="109"/>
      <c r="G9" s="109"/>
    </row>
    <row r="10" spans="1:7" s="60" customFormat="1" x14ac:dyDescent="0.3">
      <c r="A10" s="113" t="s">
        <v>136</v>
      </c>
      <c r="B10" s="109"/>
      <c r="C10" s="109"/>
      <c r="D10" s="109"/>
      <c r="E10" s="109"/>
      <c r="F10" s="109"/>
      <c r="G10" s="109"/>
    </row>
    <row r="11" spans="1:7" s="60" customFormat="1" x14ac:dyDescent="0.3">
      <c r="A11" s="109"/>
      <c r="B11" s="109" t="s">
        <v>107</v>
      </c>
      <c r="C11" s="114">
        <v>19326.32</v>
      </c>
      <c r="D11" s="109"/>
      <c r="E11" s="114">
        <v>44170.32</v>
      </c>
      <c r="F11" s="115"/>
      <c r="G11" s="115">
        <v>70926.320000000007</v>
      </c>
    </row>
    <row r="12" spans="1:7" s="60" customFormat="1" x14ac:dyDescent="0.3">
      <c r="A12" s="109"/>
      <c r="B12" s="109" t="s">
        <v>151</v>
      </c>
      <c r="C12" s="115">
        <v>0</v>
      </c>
      <c r="D12" s="109"/>
      <c r="E12" s="115">
        <v>0</v>
      </c>
      <c r="F12" s="115"/>
      <c r="G12" s="115">
        <v>0</v>
      </c>
    </row>
    <row r="13" spans="1:7" s="60" customFormat="1" x14ac:dyDescent="0.3">
      <c r="A13" s="109"/>
      <c r="B13" s="109" t="s">
        <v>137</v>
      </c>
      <c r="C13" s="125">
        <f>SUM(C11:C11)</f>
        <v>19326.32</v>
      </c>
      <c r="D13" s="109"/>
      <c r="E13" s="125">
        <f>SUM(E11:E11)</f>
        <v>44170.32</v>
      </c>
      <c r="F13" s="117"/>
      <c r="G13" s="116">
        <f>G11+G12</f>
        <v>70926.320000000007</v>
      </c>
    </row>
    <row r="14" spans="1:7" s="60" customFormat="1" x14ac:dyDescent="0.3">
      <c r="A14" s="109"/>
      <c r="B14" s="109"/>
      <c r="C14" s="117"/>
      <c r="D14" s="109"/>
      <c r="E14" s="117"/>
      <c r="F14" s="117"/>
      <c r="G14" s="115"/>
    </row>
    <row r="15" spans="1:7" s="60" customFormat="1" x14ac:dyDescent="0.3">
      <c r="A15" s="113" t="s">
        <v>138</v>
      </c>
      <c r="B15" s="109"/>
      <c r="C15" s="115"/>
      <c r="D15" s="109"/>
      <c r="E15" s="115"/>
      <c r="F15" s="115"/>
      <c r="G15" s="115"/>
    </row>
    <row r="16" spans="1:7" s="60" customFormat="1" x14ac:dyDescent="0.3">
      <c r="A16" s="109"/>
      <c r="B16" s="109" t="s">
        <v>51</v>
      </c>
      <c r="C16" s="114">
        <v>721.58</v>
      </c>
      <c r="D16" s="109"/>
      <c r="E16" s="114">
        <v>3917.58</v>
      </c>
      <c r="F16" s="115"/>
      <c r="G16" s="115">
        <v>5915.58</v>
      </c>
    </row>
    <row r="17" spans="1:7" s="60" customFormat="1" x14ac:dyDescent="0.3">
      <c r="A17" s="109"/>
      <c r="B17" s="109" t="s">
        <v>49</v>
      </c>
      <c r="C17" s="117">
        <v>210</v>
      </c>
      <c r="D17" s="118"/>
      <c r="E17" s="117">
        <v>210</v>
      </c>
      <c r="F17" s="117"/>
      <c r="G17" s="117">
        <v>210</v>
      </c>
    </row>
    <row r="18" spans="1:7" s="60" customFormat="1" x14ac:dyDescent="0.3">
      <c r="A18" s="109"/>
      <c r="B18" s="119" t="s">
        <v>148</v>
      </c>
      <c r="C18" s="115">
        <v>1500</v>
      </c>
      <c r="D18" s="109"/>
      <c r="E18" s="115">
        <v>1500</v>
      </c>
      <c r="F18" s="115"/>
      <c r="G18" s="115">
        <v>1500</v>
      </c>
    </row>
    <row r="19" spans="1:7" s="60" customFormat="1" x14ac:dyDescent="0.3">
      <c r="A19" s="109"/>
      <c r="B19" s="109" t="s">
        <v>149</v>
      </c>
      <c r="C19" s="115">
        <v>-930.84</v>
      </c>
      <c r="D19" s="109"/>
      <c r="E19" s="115">
        <v>-3309.96</v>
      </c>
      <c r="F19" s="115"/>
      <c r="G19" s="115">
        <v>-5478</v>
      </c>
    </row>
    <row r="20" spans="1:7" s="60" customFormat="1" x14ac:dyDescent="0.3">
      <c r="A20" s="109"/>
      <c r="B20" s="109" t="s">
        <v>150</v>
      </c>
      <c r="C20" s="125">
        <f>C16+C17+C18-930.84</f>
        <v>1500.7399999999998</v>
      </c>
      <c r="D20" s="109"/>
      <c r="E20" s="125">
        <f>E16+E17+E18-3309.96</f>
        <v>2317.62</v>
      </c>
      <c r="F20" s="117"/>
      <c r="G20" s="116">
        <f>G16+G17+G18-5478</f>
        <v>2147.58</v>
      </c>
    </row>
    <row r="21" spans="1:7" s="60" customFormat="1" x14ac:dyDescent="0.3">
      <c r="A21" s="109"/>
      <c r="B21" s="109"/>
      <c r="C21" s="117"/>
      <c r="D21" s="109"/>
      <c r="E21" s="117"/>
      <c r="F21" s="117"/>
      <c r="G21" s="115"/>
    </row>
    <row r="22" spans="1:7" s="60" customFormat="1" ht="16.2" thickBot="1" x14ac:dyDescent="0.35">
      <c r="A22" s="113" t="s">
        <v>139</v>
      </c>
      <c r="B22" s="109"/>
      <c r="C22" s="126">
        <f>C13+C20</f>
        <v>20827.059999999998</v>
      </c>
      <c r="D22" s="109"/>
      <c r="E22" s="126">
        <f>E13+E20</f>
        <v>46487.94</v>
      </c>
      <c r="F22" s="121"/>
      <c r="G22" s="120">
        <f>G13+G20</f>
        <v>73073.900000000009</v>
      </c>
    </row>
    <row r="23" spans="1:7" s="60" customFormat="1" ht="16.2" thickTop="1" x14ac:dyDescent="0.3">
      <c r="A23" s="109"/>
      <c r="B23" s="109"/>
      <c r="C23" s="109"/>
      <c r="D23" s="109"/>
      <c r="E23" s="109"/>
      <c r="F23" s="109"/>
      <c r="G23" s="109"/>
    </row>
    <row r="24" spans="1:7" s="60" customFormat="1" x14ac:dyDescent="0.3">
      <c r="A24" s="109"/>
      <c r="B24" s="109"/>
      <c r="C24" s="109"/>
      <c r="D24" s="109"/>
      <c r="E24" s="109"/>
      <c r="F24" s="109"/>
      <c r="G24" s="109"/>
    </row>
    <row r="25" spans="1:7" s="60" customFormat="1" x14ac:dyDescent="0.3">
      <c r="A25" s="112" t="s">
        <v>147</v>
      </c>
      <c r="B25" s="112"/>
      <c r="C25" s="112"/>
      <c r="D25" s="112"/>
      <c r="E25" s="112"/>
      <c r="F25" s="112"/>
      <c r="G25" s="112"/>
    </row>
    <row r="26" spans="1:7" s="60" customFormat="1" x14ac:dyDescent="0.3">
      <c r="A26" s="109"/>
      <c r="B26" s="109"/>
      <c r="C26" s="109"/>
      <c r="D26" s="109"/>
      <c r="E26" s="109"/>
      <c r="F26" s="109"/>
      <c r="G26" s="109"/>
    </row>
    <row r="27" spans="1:7" s="60" customFormat="1" x14ac:dyDescent="0.3">
      <c r="A27" s="113" t="s">
        <v>140</v>
      </c>
      <c r="B27" s="109"/>
      <c r="C27" s="109"/>
      <c r="D27" s="109"/>
      <c r="E27" s="109"/>
      <c r="F27" s="109"/>
      <c r="G27" s="109"/>
    </row>
    <row r="28" spans="1:7" s="60" customFormat="1" x14ac:dyDescent="0.3">
      <c r="A28" s="113"/>
      <c r="B28" s="109" t="s">
        <v>152</v>
      </c>
      <c r="C28" s="115">
        <v>0</v>
      </c>
      <c r="D28" s="109"/>
      <c r="E28" s="115">
        <v>0</v>
      </c>
      <c r="F28" s="109"/>
      <c r="G28" s="115">
        <v>0</v>
      </c>
    </row>
    <row r="29" spans="1:7" s="60" customFormat="1" x14ac:dyDescent="0.3">
      <c r="A29" s="113"/>
      <c r="B29" s="109"/>
      <c r="C29" s="109"/>
      <c r="D29" s="109"/>
      <c r="E29" s="109"/>
      <c r="F29" s="109"/>
      <c r="G29" s="115"/>
    </row>
    <row r="30" spans="1:7" s="60" customFormat="1" x14ac:dyDescent="0.3">
      <c r="A30" s="109"/>
      <c r="B30" s="109" t="s">
        <v>141</v>
      </c>
      <c r="C30" s="116">
        <f>C28</f>
        <v>0</v>
      </c>
      <c r="D30" s="109"/>
      <c r="E30" s="116">
        <f>E28</f>
        <v>0</v>
      </c>
      <c r="F30" s="117"/>
      <c r="G30" s="116">
        <f>G28</f>
        <v>0</v>
      </c>
    </row>
    <row r="31" spans="1:7" s="60" customFormat="1" x14ac:dyDescent="0.3">
      <c r="A31" s="109"/>
      <c r="B31" s="109"/>
      <c r="C31" s="115"/>
      <c r="D31" s="109"/>
      <c r="E31" s="115"/>
      <c r="F31" s="115"/>
      <c r="G31" s="115"/>
    </row>
    <row r="32" spans="1:7" s="60" customFormat="1" x14ac:dyDescent="0.3">
      <c r="A32" s="113" t="s">
        <v>153</v>
      </c>
      <c r="B32" s="109"/>
      <c r="C32" s="115"/>
      <c r="D32" s="109"/>
      <c r="E32" s="115"/>
      <c r="F32" s="115"/>
      <c r="G32" s="115"/>
    </row>
    <row r="33" spans="1:7" s="60" customFormat="1" x14ac:dyDescent="0.3">
      <c r="A33" s="109"/>
      <c r="B33" s="109" t="s">
        <v>157</v>
      </c>
      <c r="C33" s="114">
        <v>5000</v>
      </c>
      <c r="D33" s="109"/>
      <c r="E33" s="114">
        <v>20827.060000000001</v>
      </c>
      <c r="F33" s="115"/>
      <c r="G33" s="115">
        <v>46487.94</v>
      </c>
    </row>
    <row r="34" spans="1:7" s="60" customFormat="1" x14ac:dyDescent="0.3">
      <c r="A34" s="109"/>
      <c r="B34" s="109" t="s">
        <v>142</v>
      </c>
      <c r="C34" s="115">
        <v>27827.06</v>
      </c>
      <c r="D34" s="109"/>
      <c r="E34" s="115">
        <v>43660.88</v>
      </c>
      <c r="F34" s="115"/>
      <c r="G34" s="123">
        <v>50585.96</v>
      </c>
    </row>
    <row r="35" spans="1:7" s="60" customFormat="1" x14ac:dyDescent="0.3">
      <c r="A35" s="109"/>
      <c r="B35" s="119" t="s">
        <v>143</v>
      </c>
      <c r="C35" s="122">
        <f>C33+C34</f>
        <v>32827.06</v>
      </c>
      <c r="D35" s="109"/>
      <c r="E35" s="122">
        <f>E33+E34</f>
        <v>64487.94</v>
      </c>
      <c r="F35" s="117"/>
      <c r="G35" s="115">
        <f>G33+G34</f>
        <v>97073.9</v>
      </c>
    </row>
    <row r="36" spans="1:7" s="60" customFormat="1" x14ac:dyDescent="0.3">
      <c r="A36" s="109"/>
      <c r="B36" s="109" t="s">
        <v>154</v>
      </c>
      <c r="C36" s="123">
        <v>12000</v>
      </c>
      <c r="D36" s="109"/>
      <c r="E36" s="123">
        <v>18000</v>
      </c>
      <c r="F36" s="117"/>
      <c r="G36" s="123">
        <v>24000</v>
      </c>
    </row>
    <row r="37" spans="1:7" s="60" customFormat="1" x14ac:dyDescent="0.3">
      <c r="A37" s="109"/>
      <c r="B37" s="109" t="s">
        <v>158</v>
      </c>
      <c r="C37" s="117">
        <f>C35-C36</f>
        <v>20827.059999999998</v>
      </c>
      <c r="D37" s="109"/>
      <c r="E37" s="117">
        <f>E35-E36</f>
        <v>46487.94</v>
      </c>
      <c r="F37" s="117"/>
      <c r="G37" s="115">
        <f>G35-G36</f>
        <v>73073.899999999994</v>
      </c>
    </row>
    <row r="38" spans="1:7" s="60" customFormat="1" x14ac:dyDescent="0.3">
      <c r="A38" s="109"/>
      <c r="B38" s="109"/>
      <c r="C38" s="117"/>
      <c r="D38" s="109"/>
      <c r="E38" s="117"/>
      <c r="F38" s="117"/>
      <c r="G38" s="123"/>
    </row>
    <row r="39" spans="1:7" s="60" customFormat="1" ht="16.2" thickBot="1" x14ac:dyDescent="0.35">
      <c r="A39" s="113" t="s">
        <v>144</v>
      </c>
      <c r="B39" s="109"/>
      <c r="C39" s="124">
        <f>C30+C37</f>
        <v>20827.059999999998</v>
      </c>
      <c r="D39" s="109"/>
      <c r="E39" s="124">
        <f>E30+E37</f>
        <v>46487.94</v>
      </c>
      <c r="F39" s="121"/>
      <c r="G39" s="124">
        <f>G30+G37</f>
        <v>73073.899999999994</v>
      </c>
    </row>
    <row r="40" spans="1:7" s="60" customFormat="1" ht="16.2" thickTop="1" x14ac:dyDescent="0.3">
      <c r="A40" s="109"/>
      <c r="B40" s="109"/>
      <c r="C40" s="109"/>
      <c r="D40" s="109"/>
      <c r="E40" s="109"/>
      <c r="F40" s="109"/>
      <c r="G40" s="109"/>
    </row>
    <row r="41" spans="1:7" s="60" customFormat="1" x14ac:dyDescent="0.3">
      <c r="A41" s="109"/>
      <c r="B41" s="109"/>
      <c r="C41" s="109"/>
      <c r="D41" s="109"/>
      <c r="E41" s="109"/>
      <c r="F41" s="109"/>
      <c r="G41" s="109"/>
    </row>
    <row r="42" spans="1:7" s="60" customFormat="1" x14ac:dyDescent="0.3">
      <c r="A42" s="109"/>
      <c r="B42" s="109"/>
      <c r="C42" s="109"/>
      <c r="D42" s="109"/>
      <c r="E42" s="109"/>
      <c r="F42" s="109"/>
      <c r="G42" s="109"/>
    </row>
    <row r="43" spans="1:7" s="60" customFormat="1" x14ac:dyDescent="0.3">
      <c r="A43" s="109"/>
      <c r="B43" s="109"/>
      <c r="C43" s="109"/>
      <c r="D43" s="109"/>
      <c r="E43" s="109"/>
      <c r="F43" s="109"/>
      <c r="G43" s="109"/>
    </row>
  </sheetData>
  <mergeCells count="6">
    <mergeCell ref="A2:G2"/>
    <mergeCell ref="A3:G3"/>
    <mergeCell ref="A4:G4"/>
    <mergeCell ref="A5:G5"/>
    <mergeCell ref="A8:G8"/>
    <mergeCell ref="A25:G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A1F3-07F9-4EBA-8FE3-DD3F3C1D6BD1}">
  <dimension ref="A1:R52"/>
  <sheetViews>
    <sheetView workbookViewId="0">
      <selection activeCell="F15" sqref="F15"/>
    </sheetView>
  </sheetViews>
  <sheetFormatPr defaultRowHeight="15.6" x14ac:dyDescent="0.3"/>
  <cols>
    <col min="1" max="1" width="35.796875" bestFit="1" customWidth="1"/>
    <col min="2" max="2" width="11" customWidth="1"/>
    <col min="3" max="3" width="10.5" customWidth="1"/>
    <col min="4" max="4" width="2.69921875" customWidth="1"/>
    <col min="5" max="5" width="13.3984375" customWidth="1"/>
    <col min="6" max="6" width="13" customWidth="1"/>
    <col min="7" max="7" width="3" customWidth="1"/>
    <col min="8" max="8" width="11" customWidth="1"/>
    <col min="9" max="9" width="11.5" customWidth="1"/>
    <col min="10" max="10" width="2.296875" customWidth="1"/>
    <col min="11" max="11" width="11.09765625" customWidth="1"/>
    <col min="12" max="12" width="10.09765625" bestFit="1" customWidth="1"/>
    <col min="13" max="13" width="2.3984375" customWidth="1"/>
    <col min="14" max="14" width="10.09765625" bestFit="1" customWidth="1"/>
    <col min="15" max="15" width="10" customWidth="1"/>
  </cols>
  <sheetData>
    <row r="1" spans="1:18" ht="18" x14ac:dyDescent="0.35">
      <c r="A1" s="57" t="s">
        <v>80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65"/>
      <c r="Q1" s="65"/>
      <c r="R1" s="65"/>
    </row>
    <row r="2" spans="1:18" x14ac:dyDescent="0.3">
      <c r="A2" s="66" t="s">
        <v>100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8" x14ac:dyDescent="0.3">
      <c r="A3" s="67" t="s">
        <v>128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8"/>
      <c r="R3" s="68"/>
    </row>
    <row r="4" spans="1:18" x14ac:dyDescent="0.3">
      <c r="B4" s="69" t="s">
        <v>101</v>
      </c>
      <c r="C4" s="69"/>
      <c r="D4" s="70"/>
      <c r="E4" s="69" t="s">
        <v>102</v>
      </c>
      <c r="F4" s="69"/>
      <c r="G4" s="70"/>
      <c r="H4" s="71" t="s">
        <v>109</v>
      </c>
      <c r="I4" s="70"/>
      <c r="J4" s="70"/>
      <c r="K4" s="69" t="s">
        <v>103</v>
      </c>
      <c r="L4" s="69"/>
      <c r="M4" s="70"/>
      <c r="N4" s="69" t="s">
        <v>104</v>
      </c>
      <c r="O4" s="69"/>
    </row>
    <row r="5" spans="1:18" x14ac:dyDescent="0.3">
      <c r="B5" s="72" t="s">
        <v>105</v>
      </c>
      <c r="C5" s="72" t="s">
        <v>106</v>
      </c>
      <c r="D5" s="72"/>
      <c r="E5" s="72" t="s">
        <v>105</v>
      </c>
      <c r="F5" s="72" t="s">
        <v>106</v>
      </c>
      <c r="G5" s="72"/>
      <c r="H5" s="72"/>
      <c r="I5" s="72"/>
      <c r="J5" s="72"/>
      <c r="K5" s="72" t="s">
        <v>105</v>
      </c>
      <c r="L5" s="72" t="s">
        <v>106</v>
      </c>
      <c r="M5" s="72"/>
      <c r="N5" s="72" t="s">
        <v>105</v>
      </c>
      <c r="O5" s="72" t="s">
        <v>106</v>
      </c>
    </row>
    <row r="6" spans="1:18" x14ac:dyDescent="0.3">
      <c r="A6" t="s">
        <v>107</v>
      </c>
      <c r="B6" s="70">
        <f>5000+C15-B16-B17-B19-B20-B21-B22-B23-B25</f>
        <v>34539.75</v>
      </c>
      <c r="C6" s="70"/>
      <c r="D6" s="70"/>
      <c r="E6" s="70"/>
      <c r="F6" s="70">
        <f>E7+E9+E11+E17+E18+E19+E25+E14</f>
        <v>15213.43</v>
      </c>
      <c r="G6" s="70"/>
      <c r="H6" s="70">
        <f>B6+E6-F6</f>
        <v>19326.32</v>
      </c>
      <c r="I6" s="70"/>
      <c r="J6" s="70"/>
      <c r="K6" s="70"/>
      <c r="L6" s="70"/>
      <c r="M6" s="70"/>
      <c r="N6" s="70">
        <f>H6</f>
        <v>19326.32</v>
      </c>
      <c r="O6" s="70"/>
    </row>
    <row r="7" spans="1:18" x14ac:dyDescent="0.3">
      <c r="A7" t="s">
        <v>51</v>
      </c>
      <c r="C7" s="5"/>
      <c r="D7" s="5"/>
      <c r="E7" s="5">
        <v>721.58</v>
      </c>
      <c r="F7" s="5"/>
      <c r="G7" s="5"/>
      <c r="H7" s="5">
        <f>E7</f>
        <v>721.58</v>
      </c>
      <c r="I7" s="5"/>
      <c r="J7" s="5"/>
      <c r="K7" s="5"/>
      <c r="L7" s="5"/>
      <c r="M7" s="5"/>
      <c r="N7" s="5">
        <f>H7</f>
        <v>721.58</v>
      </c>
      <c r="O7" s="5"/>
    </row>
    <row r="8" spans="1:18" x14ac:dyDescent="0.3">
      <c r="A8" t="s">
        <v>125</v>
      </c>
      <c r="C8" s="5"/>
      <c r="D8" s="5"/>
      <c r="E8" s="5"/>
      <c r="F8" s="107">
        <v>360.84</v>
      </c>
      <c r="G8" s="5"/>
      <c r="H8" s="5"/>
      <c r="I8" s="5">
        <f>C8+F8</f>
        <v>360.84</v>
      </c>
      <c r="J8" s="5"/>
      <c r="K8" s="5"/>
      <c r="L8" s="5"/>
      <c r="M8" s="5"/>
      <c r="N8" s="5"/>
      <c r="O8" s="5">
        <f>I8</f>
        <v>360.84</v>
      </c>
    </row>
    <row r="9" spans="1:18" x14ac:dyDescent="0.3">
      <c r="A9" t="s">
        <v>49</v>
      </c>
      <c r="C9" s="5"/>
      <c r="D9" s="5"/>
      <c r="E9" s="5">
        <v>210</v>
      </c>
      <c r="F9" s="50"/>
      <c r="G9" s="5"/>
      <c r="H9" s="5">
        <f>E9</f>
        <v>210</v>
      </c>
      <c r="I9" s="5"/>
      <c r="J9" s="5"/>
      <c r="K9" s="5"/>
      <c r="L9" s="5"/>
      <c r="M9" s="5"/>
      <c r="N9" s="5">
        <f>H9</f>
        <v>210</v>
      </c>
      <c r="O9" s="5"/>
    </row>
    <row r="10" spans="1:18" x14ac:dyDescent="0.3">
      <c r="A10" t="s">
        <v>126</v>
      </c>
      <c r="C10" s="5"/>
      <c r="D10" s="5"/>
      <c r="E10" s="5"/>
      <c r="F10" s="107">
        <v>70</v>
      </c>
      <c r="G10" s="5"/>
      <c r="H10" s="5"/>
      <c r="I10" s="5">
        <f>C10+F10</f>
        <v>70</v>
      </c>
      <c r="J10" s="5"/>
      <c r="K10" s="5"/>
      <c r="L10" s="5"/>
      <c r="M10" s="5"/>
      <c r="N10" s="5"/>
      <c r="O10" s="5">
        <f>I10</f>
        <v>70</v>
      </c>
    </row>
    <row r="11" spans="1:18" x14ac:dyDescent="0.3">
      <c r="A11" t="s">
        <v>110</v>
      </c>
      <c r="C11" s="5"/>
      <c r="D11" s="5"/>
      <c r="E11" s="5">
        <v>1500</v>
      </c>
      <c r="F11" s="50"/>
      <c r="G11" s="5"/>
      <c r="H11" s="5">
        <f>E11</f>
        <v>1500</v>
      </c>
      <c r="I11" s="5"/>
      <c r="J11" s="5"/>
      <c r="K11" s="5"/>
      <c r="L11" s="5"/>
      <c r="M11" s="5"/>
      <c r="N11" s="5">
        <f>H11</f>
        <v>1500</v>
      </c>
      <c r="O11" s="5"/>
    </row>
    <row r="12" spans="1:18" x14ac:dyDescent="0.3">
      <c r="A12" t="s">
        <v>127</v>
      </c>
      <c r="B12" s="70"/>
      <c r="C12" s="70"/>
      <c r="D12" s="70"/>
      <c r="E12" s="70"/>
      <c r="F12" s="106">
        <v>500</v>
      </c>
      <c r="G12" s="70"/>
      <c r="H12" s="70"/>
      <c r="I12" s="70">
        <f>C12+F12</f>
        <v>500</v>
      </c>
      <c r="J12" s="70"/>
      <c r="K12" s="70"/>
      <c r="L12" s="70"/>
      <c r="M12" s="70"/>
      <c r="N12" s="70"/>
      <c r="O12" s="70">
        <f>I12</f>
        <v>500</v>
      </c>
    </row>
    <row r="13" spans="1:18" x14ac:dyDescent="0.3">
      <c r="A13" t="s">
        <v>129</v>
      </c>
      <c r="B13" s="70"/>
      <c r="C13" s="70">
        <v>5000</v>
      </c>
      <c r="D13" s="70"/>
      <c r="E13" s="70"/>
      <c r="F13" s="70"/>
      <c r="G13" s="70"/>
      <c r="H13" s="70"/>
      <c r="I13" s="70">
        <f>C13+F13-E13</f>
        <v>5000</v>
      </c>
      <c r="J13" s="70"/>
      <c r="K13" s="70"/>
      <c r="L13" s="70"/>
      <c r="M13" s="70"/>
      <c r="N13" s="70"/>
      <c r="O13" s="70">
        <f>I13</f>
        <v>5000</v>
      </c>
    </row>
    <row r="14" spans="1:18" x14ac:dyDescent="0.3">
      <c r="A14" t="s">
        <v>132</v>
      </c>
      <c r="B14" s="70"/>
      <c r="C14" s="70"/>
      <c r="D14" s="70"/>
      <c r="E14" s="70">
        <v>12000</v>
      </c>
      <c r="F14" s="70"/>
      <c r="G14" s="70"/>
      <c r="H14" s="70">
        <f>E14</f>
        <v>12000</v>
      </c>
      <c r="I14" s="70"/>
      <c r="J14" s="70"/>
      <c r="K14" s="70"/>
      <c r="L14" s="70"/>
      <c r="M14" s="70"/>
      <c r="N14" s="70">
        <f>H14</f>
        <v>12000</v>
      </c>
      <c r="O14" s="70"/>
    </row>
    <row r="15" spans="1:18" x14ac:dyDescent="0.3">
      <c r="A15" t="s">
        <v>130</v>
      </c>
      <c r="B15" s="70"/>
      <c r="C15" s="70">
        <f>'Income Statement Year 1 '!N14</f>
        <v>75815</v>
      </c>
      <c r="D15" s="70"/>
      <c r="E15" s="70"/>
      <c r="G15" s="70"/>
      <c r="H15" s="70"/>
      <c r="I15" s="70">
        <f>C15</f>
        <v>75815</v>
      </c>
      <c r="J15" s="70"/>
      <c r="K15" s="70"/>
      <c r="L15" s="70">
        <f>C15</f>
        <v>75815</v>
      </c>
      <c r="M15" s="70"/>
      <c r="N15" s="70"/>
      <c r="O15" s="70"/>
    </row>
    <row r="16" spans="1:18" x14ac:dyDescent="0.3">
      <c r="A16" t="s">
        <v>93</v>
      </c>
      <c r="B16" s="70">
        <f>'Income Statement Year 1 '!N17</f>
        <v>30326</v>
      </c>
      <c r="C16" s="70"/>
      <c r="D16" s="70"/>
      <c r="F16" s="70"/>
      <c r="G16" s="70"/>
      <c r="H16" s="70">
        <f>B16+E16</f>
        <v>30326</v>
      </c>
      <c r="I16" s="70"/>
      <c r="J16" s="70"/>
      <c r="K16" s="70">
        <f>H16</f>
        <v>30326</v>
      </c>
      <c r="L16" s="70"/>
      <c r="M16" s="70"/>
      <c r="N16" s="70"/>
      <c r="O16" s="70"/>
    </row>
    <row r="17" spans="1:15" x14ac:dyDescent="0.3">
      <c r="A17" t="s">
        <v>82</v>
      </c>
      <c r="B17" s="70">
        <f>'Income Statement Year 1 '!N18</f>
        <v>11372.25</v>
      </c>
      <c r="C17" s="70"/>
      <c r="D17" s="70"/>
      <c r="E17" s="5">
        <f>B38</f>
        <v>226.98</v>
      </c>
      <c r="F17" s="70"/>
      <c r="G17" s="70"/>
      <c r="H17" s="70">
        <f t="shared" ref="H17:H25" si="0">B17+E17</f>
        <v>11599.23</v>
      </c>
      <c r="I17" s="70"/>
      <c r="J17" s="70"/>
      <c r="K17" s="70">
        <f t="shared" ref="K17:K25" si="1">H17</f>
        <v>11599.23</v>
      </c>
      <c r="L17" s="70"/>
      <c r="M17" s="70"/>
      <c r="N17" s="70"/>
      <c r="O17" s="70"/>
    </row>
    <row r="18" spans="1:15" x14ac:dyDescent="0.3">
      <c r="A18" t="s">
        <v>108</v>
      </c>
      <c r="B18" s="70"/>
      <c r="C18" s="70"/>
      <c r="D18" s="70"/>
      <c r="E18" s="5">
        <v>305</v>
      </c>
      <c r="F18" s="70"/>
      <c r="G18" s="70"/>
      <c r="H18" s="70">
        <f t="shared" si="0"/>
        <v>305</v>
      </c>
      <c r="I18" s="70"/>
      <c r="J18" s="70"/>
      <c r="K18" s="70">
        <f t="shared" si="1"/>
        <v>305</v>
      </c>
      <c r="L18" s="70"/>
      <c r="M18" s="70"/>
      <c r="N18" s="70"/>
      <c r="O18" s="70"/>
    </row>
    <row r="19" spans="1:15" x14ac:dyDescent="0.3">
      <c r="A19" t="s">
        <v>6</v>
      </c>
      <c r="B19" s="70">
        <f>'Income Statement Year 1 '!N19</f>
        <v>160</v>
      </c>
      <c r="C19" s="70"/>
      <c r="D19" s="70"/>
      <c r="E19" s="5">
        <f>B34+B40</f>
        <v>234.87</v>
      </c>
      <c r="F19" s="70"/>
      <c r="G19" s="70"/>
      <c r="H19" s="70">
        <f t="shared" si="0"/>
        <v>394.87</v>
      </c>
      <c r="I19" s="70"/>
      <c r="J19" s="70"/>
      <c r="K19" s="70">
        <f t="shared" si="1"/>
        <v>394.87</v>
      </c>
      <c r="L19" s="70"/>
      <c r="M19" s="70"/>
      <c r="N19" s="70"/>
      <c r="O19" s="70"/>
    </row>
    <row r="20" spans="1:15" x14ac:dyDescent="0.3">
      <c r="A20" t="s">
        <v>35</v>
      </c>
      <c r="B20" s="70">
        <f>'Income Statement Year 1 '!N20</f>
        <v>528</v>
      </c>
      <c r="C20" s="70"/>
      <c r="D20" s="70"/>
      <c r="E20" s="5"/>
      <c r="F20" s="70"/>
      <c r="G20" s="70"/>
      <c r="H20" s="70">
        <f t="shared" si="0"/>
        <v>528</v>
      </c>
      <c r="I20" s="70"/>
      <c r="J20" s="70"/>
      <c r="K20" s="70">
        <f t="shared" si="1"/>
        <v>528</v>
      </c>
      <c r="L20" s="70"/>
      <c r="M20" s="70"/>
      <c r="N20" s="70"/>
      <c r="O20" s="70"/>
    </row>
    <row r="21" spans="1:15" x14ac:dyDescent="0.3">
      <c r="A21" t="s">
        <v>46</v>
      </c>
      <c r="B21" s="70">
        <f>'Income Statement Year 1 '!N21</f>
        <v>1404</v>
      </c>
      <c r="C21" s="70"/>
      <c r="D21" s="70"/>
      <c r="E21" s="5"/>
      <c r="F21" s="70"/>
      <c r="G21" s="70"/>
      <c r="H21" s="70">
        <f t="shared" si="0"/>
        <v>1404</v>
      </c>
      <c r="I21" s="70"/>
      <c r="J21" s="70"/>
      <c r="K21" s="70">
        <f t="shared" si="1"/>
        <v>1404</v>
      </c>
      <c r="L21" s="70"/>
      <c r="M21" s="70"/>
      <c r="N21" s="70"/>
      <c r="O21" s="70"/>
    </row>
    <row r="22" spans="1:15" x14ac:dyDescent="0.3">
      <c r="A22" t="s">
        <v>32</v>
      </c>
      <c r="B22" s="70">
        <f>'Income Statement Year 1 '!N22</f>
        <v>2058</v>
      </c>
      <c r="C22" s="70"/>
      <c r="D22" s="70"/>
      <c r="E22" s="5"/>
      <c r="F22" s="70"/>
      <c r="G22" s="70"/>
      <c r="H22" s="70">
        <f t="shared" si="0"/>
        <v>2058</v>
      </c>
      <c r="I22" s="70"/>
      <c r="J22" s="70"/>
      <c r="K22" s="70">
        <f t="shared" si="1"/>
        <v>2058</v>
      </c>
      <c r="L22" s="70"/>
      <c r="M22" s="70"/>
      <c r="N22" s="70"/>
      <c r="O22" s="70"/>
    </row>
    <row r="23" spans="1:15" x14ac:dyDescent="0.3">
      <c r="A23" t="s">
        <v>33</v>
      </c>
      <c r="B23" s="70">
        <f>'Income Statement Year 1 '!N23</f>
        <v>200</v>
      </c>
      <c r="C23" s="70"/>
      <c r="D23" s="70"/>
      <c r="E23" s="5"/>
      <c r="F23" s="70"/>
      <c r="G23" s="70"/>
      <c r="H23" s="70">
        <f t="shared" si="0"/>
        <v>200</v>
      </c>
      <c r="I23" s="70"/>
      <c r="J23" s="70"/>
      <c r="K23" s="70">
        <f t="shared" si="1"/>
        <v>200</v>
      </c>
      <c r="L23" s="70"/>
      <c r="M23" s="70"/>
      <c r="N23" s="70"/>
      <c r="O23" s="70"/>
    </row>
    <row r="24" spans="1:15" x14ac:dyDescent="0.3">
      <c r="A24" t="s">
        <v>86</v>
      </c>
      <c r="C24" s="70"/>
      <c r="D24" s="70"/>
      <c r="E24" s="106">
        <f>'Income Statement Year 1 '!N24</f>
        <v>930.83999999999969</v>
      </c>
      <c r="F24" s="70"/>
      <c r="G24" s="70"/>
      <c r="H24" s="70">
        <f t="shared" si="0"/>
        <v>930.83999999999969</v>
      </c>
      <c r="I24" s="70"/>
      <c r="J24" s="70"/>
      <c r="K24" s="70">
        <f t="shared" si="1"/>
        <v>930.83999999999969</v>
      </c>
      <c r="L24" s="70"/>
      <c r="M24" s="70"/>
      <c r="N24" s="70"/>
      <c r="O24" s="70"/>
    </row>
    <row r="25" spans="1:15" x14ac:dyDescent="0.3">
      <c r="A25" t="s">
        <v>98</v>
      </c>
      <c r="B25" s="70">
        <f>'Income Statement Year 1 '!N25</f>
        <v>227</v>
      </c>
      <c r="C25" s="70"/>
      <c r="D25" s="70"/>
      <c r="E25" s="5">
        <f>B39</f>
        <v>15</v>
      </c>
      <c r="F25" s="70"/>
      <c r="G25" s="70"/>
      <c r="H25" s="70">
        <f t="shared" si="0"/>
        <v>242</v>
      </c>
      <c r="I25" s="70"/>
      <c r="J25" s="70"/>
      <c r="K25" s="108">
        <f t="shared" si="1"/>
        <v>242</v>
      </c>
      <c r="L25" s="108"/>
      <c r="M25" s="108"/>
      <c r="N25" s="108"/>
      <c r="O25" s="108"/>
    </row>
    <row r="26" spans="1:15" ht="16.2" thickBot="1" x14ac:dyDescent="0.35">
      <c r="B26" s="74">
        <f>SUM(B6:B25)</f>
        <v>80815</v>
      </c>
      <c r="C26" s="74">
        <f>SUM(C6:C25)</f>
        <v>80815</v>
      </c>
      <c r="D26" s="74"/>
      <c r="E26" s="74">
        <f>SUM(E6:E25)</f>
        <v>16144.27</v>
      </c>
      <c r="F26" s="74">
        <f>SUM(F6:F25)</f>
        <v>16144.27</v>
      </c>
      <c r="G26" s="74"/>
      <c r="H26" s="74">
        <f>SUM(H6:H25)</f>
        <v>81745.84</v>
      </c>
      <c r="I26" s="74">
        <f>SUM(I6:I25)</f>
        <v>81745.84</v>
      </c>
      <c r="J26" s="70"/>
      <c r="K26" s="70">
        <f>SUM(K6:K25)</f>
        <v>47987.939999999995</v>
      </c>
      <c r="L26" s="70">
        <f>SUM(L6:L25)</f>
        <v>75815</v>
      </c>
      <c r="M26" s="70">
        <f>SUM(M6:M25)</f>
        <v>0</v>
      </c>
      <c r="N26" s="70">
        <f>SUM(N6:N25)</f>
        <v>33757.9</v>
      </c>
      <c r="O26" s="70">
        <f>SUM(O6:O25)</f>
        <v>5930.84</v>
      </c>
    </row>
    <row r="27" spans="1:15" ht="16.2" thickTop="1" x14ac:dyDescent="0.3">
      <c r="B27" s="70"/>
      <c r="C27" s="70"/>
      <c r="D27" s="70"/>
      <c r="E27" s="70"/>
      <c r="F27" s="70"/>
      <c r="G27" s="70"/>
      <c r="H27" s="70"/>
      <c r="I27" s="70" t="s">
        <v>133</v>
      </c>
      <c r="J27" s="70"/>
      <c r="K27" s="73">
        <f>+L26-K26</f>
        <v>27827.060000000005</v>
      </c>
      <c r="L27" s="73"/>
      <c r="M27" s="73"/>
      <c r="N27" s="73"/>
      <c r="O27" s="73">
        <f>+N26-O26</f>
        <v>27827.06</v>
      </c>
    </row>
    <row r="28" spans="1:15" ht="16.2" thickBot="1" x14ac:dyDescent="0.35">
      <c r="B28" s="70"/>
      <c r="C28" s="70">
        <f>C26-B26</f>
        <v>0</v>
      </c>
      <c r="D28" s="70"/>
      <c r="E28" s="70"/>
      <c r="F28" s="70"/>
      <c r="G28" s="70"/>
      <c r="H28" s="70"/>
      <c r="I28" s="70"/>
      <c r="J28" s="70"/>
      <c r="K28" s="74">
        <f>K26+K27</f>
        <v>75815</v>
      </c>
      <c r="L28" s="74">
        <f>L26+L27</f>
        <v>75815</v>
      </c>
      <c r="M28" s="74"/>
      <c r="N28" s="74">
        <f>N26+N27</f>
        <v>33757.9</v>
      </c>
      <c r="O28" s="74">
        <f>O26+O27</f>
        <v>33757.9</v>
      </c>
    </row>
    <row r="29" spans="1:15" ht="16.2" thickTop="1" x14ac:dyDescent="0.3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2" spans="1:15" x14ac:dyDescent="0.3">
      <c r="A32" s="3" t="s">
        <v>5</v>
      </c>
      <c r="B32" s="3" t="s">
        <v>4</v>
      </c>
    </row>
    <row r="33" spans="1:2" x14ac:dyDescent="0.3">
      <c r="A33" t="s">
        <v>44</v>
      </c>
      <c r="B33" s="4">
        <v>305</v>
      </c>
    </row>
    <row r="34" spans="1:2" x14ac:dyDescent="0.3">
      <c r="A34" t="s">
        <v>36</v>
      </c>
      <c r="B34" s="4">
        <v>180</v>
      </c>
    </row>
    <row r="35" spans="1:2" x14ac:dyDescent="0.3">
      <c r="A35" t="s">
        <v>110</v>
      </c>
      <c r="B35" s="4">
        <v>1500</v>
      </c>
    </row>
    <row r="36" spans="1:2" x14ac:dyDescent="0.3">
      <c r="A36" t="s">
        <v>51</v>
      </c>
      <c r="B36" s="4">
        <v>721.58</v>
      </c>
    </row>
    <row r="37" spans="1:2" x14ac:dyDescent="0.3">
      <c r="A37" t="s">
        <v>49</v>
      </c>
      <c r="B37" s="4">
        <v>210</v>
      </c>
    </row>
    <row r="38" spans="1:2" x14ac:dyDescent="0.3">
      <c r="A38" t="s">
        <v>48</v>
      </c>
      <c r="B38" s="4">
        <v>226.98</v>
      </c>
    </row>
    <row r="39" spans="1:2" x14ac:dyDescent="0.3">
      <c r="A39" t="s">
        <v>131</v>
      </c>
      <c r="B39" s="4">
        <v>15</v>
      </c>
    </row>
    <row r="40" spans="1:2" x14ac:dyDescent="0.3">
      <c r="A40" t="s">
        <v>77</v>
      </c>
      <c r="B40" s="7">
        <v>54.87</v>
      </c>
    </row>
    <row r="41" spans="1:2" ht="16.2" thickBot="1" x14ac:dyDescent="0.35">
      <c r="A41" s="10" t="s">
        <v>85</v>
      </c>
      <c r="B41" s="42">
        <f>SUM(B33:B40)</f>
        <v>3213.43</v>
      </c>
    </row>
    <row r="42" spans="1:2" ht="16.2" thickTop="1" x14ac:dyDescent="0.3"/>
    <row r="43" spans="1:2" x14ac:dyDescent="0.3">
      <c r="A43" t="s">
        <v>93</v>
      </c>
      <c r="B43" s="9">
        <f t="shared" ref="B43" si="2">B40*0.4</f>
        <v>21.948</v>
      </c>
    </row>
    <row r="44" spans="1:2" x14ac:dyDescent="0.3">
      <c r="A44" t="s">
        <v>82</v>
      </c>
      <c r="B44" s="5">
        <f t="shared" ref="B44" si="3">B40*15%</f>
        <v>8.2304999999999993</v>
      </c>
    </row>
    <row r="45" spans="1:2" x14ac:dyDescent="0.3">
      <c r="A45" t="s">
        <v>6</v>
      </c>
      <c r="B45" s="5">
        <f>'Income Statement Year 1 '!N19</f>
        <v>160</v>
      </c>
    </row>
    <row r="46" spans="1:2" x14ac:dyDescent="0.3">
      <c r="A46" t="s">
        <v>35</v>
      </c>
      <c r="B46" s="5">
        <f>'Income Statement Year 1 '!N20</f>
        <v>528</v>
      </c>
    </row>
    <row r="47" spans="1:2" x14ac:dyDescent="0.3">
      <c r="A47" t="s">
        <v>46</v>
      </c>
      <c r="B47" s="5">
        <f>'Income Statement Year 1 '!N21</f>
        <v>1404</v>
      </c>
    </row>
    <row r="48" spans="1:2" x14ac:dyDescent="0.3">
      <c r="A48" t="s">
        <v>32</v>
      </c>
      <c r="B48" s="5">
        <f>'Income Statement Year 1 '!N22</f>
        <v>2058</v>
      </c>
    </row>
    <row r="49" spans="1:2" x14ac:dyDescent="0.3">
      <c r="A49" t="s">
        <v>33</v>
      </c>
      <c r="B49" s="5">
        <f>'Income Statement Year 1 '!N23</f>
        <v>200</v>
      </c>
    </row>
    <row r="50" spans="1:2" x14ac:dyDescent="0.3">
      <c r="A50" t="s">
        <v>86</v>
      </c>
      <c r="B50" s="5">
        <f>'Income Statement Year 1 '!N24</f>
        <v>930.83999999999969</v>
      </c>
    </row>
    <row r="51" spans="1:2" x14ac:dyDescent="0.3">
      <c r="A51" t="s">
        <v>98</v>
      </c>
      <c r="B51" s="5">
        <f>'Income Statement Year 1 '!N25</f>
        <v>227</v>
      </c>
    </row>
    <row r="52" spans="1:2" x14ac:dyDescent="0.3">
      <c r="B52" s="9">
        <f>SUM(B43:B51)</f>
        <v>5538.0185000000001</v>
      </c>
    </row>
  </sheetData>
  <mergeCells count="7">
    <mergeCell ref="N4:O4"/>
    <mergeCell ref="A2:O2"/>
    <mergeCell ref="A3:O3"/>
    <mergeCell ref="A1:O1"/>
    <mergeCell ref="B4:C4"/>
    <mergeCell ref="E4:F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Start Up Costs </vt:lpstr>
      <vt:lpstr>Income Statement Year 1 </vt:lpstr>
      <vt:lpstr>Income Statement Year 2 </vt:lpstr>
      <vt:lpstr>Income Statement Year 3</vt:lpstr>
      <vt:lpstr>Cash Flow Year 1</vt:lpstr>
      <vt:lpstr>Cash Flow Year 2 </vt:lpstr>
      <vt:lpstr>Cash Flow Year 3</vt:lpstr>
      <vt:lpstr>Balance Sheet </vt:lpstr>
      <vt:lpstr>Worksheet1</vt:lpstr>
      <vt:lpstr>Worksheet2</vt:lpstr>
      <vt:lpstr>Worksheet3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cresilda abear</cp:lastModifiedBy>
  <dcterms:created xsi:type="dcterms:W3CDTF">2022-03-19T15:50:25Z</dcterms:created>
  <dcterms:modified xsi:type="dcterms:W3CDTF">2024-03-19T06:40:19Z</dcterms:modified>
</cp:coreProperties>
</file>